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SUS\Desktop\บรรยาย-ประสิทธิภาพชลประทาน\"/>
    </mc:Choice>
  </mc:AlternateContent>
  <bookViews>
    <workbookView xWindow="-120" yWindow="-120" windowWidth="29040" windowHeight="15840" tabRatio="684" firstSheet="4" activeTab="5"/>
  </bookViews>
  <sheets>
    <sheet name="Help" sheetId="38" r:id="rId1"/>
    <sheet name="fill_data" sheetId="25" r:id="rId2"/>
    <sheet name="Prov_Effrain_paddy" sheetId="31" r:id="rId3"/>
    <sheet name="Prov_Effrain_upland" sheetId="37" r:id="rId4"/>
    <sheet name="daily_rainfall" sheetId="32" r:id="rId5"/>
    <sheet name="Irr_Efficiency" sheetId="36" r:id="rId6"/>
    <sheet name="Equation_effrain" sheetId="33" r:id="rId7"/>
    <sheet name="effrain_week" sheetId="35" r:id="rId8"/>
    <sheet name="Crop" sheetId="7" state="hidden" r:id="rId9"/>
    <sheet name="Kc" sheetId="3" state="hidden" r:id="rId10"/>
    <sheet name="paddy_Dry" sheetId="4" r:id="rId11"/>
    <sheet name="paddy_rain" sheetId="16" r:id="rId12"/>
    <sheet name="upland_dry" sheetId="12" r:id="rId13"/>
    <sheet name="upland_rain" sheetId="17" r:id="rId14"/>
    <sheet name="plant" sheetId="13" r:id="rId15"/>
    <sheet name="fishporn" sheetId="11" r:id="rId16"/>
    <sheet name=" prawnporn" sheetId="15" r:id="rId17"/>
    <sheet name="Prv" sheetId="6" state="hidden" r:id="rId18"/>
    <sheet name="evap" sheetId="28" r:id="rId19"/>
    <sheet name="ETo" sheetId="5" r:id="rId20"/>
  </sheets>
  <externalReferences>
    <externalReference r:id="rId21"/>
  </externalReferences>
  <definedNames>
    <definedName name="_xlnm._FilterDatabase" localSheetId="19" hidden="1">ETo!$A$3:$P$88</definedName>
    <definedName name="_xlnm._FilterDatabase" localSheetId="18" hidden="1">evap!$A$3:$P$88</definedName>
    <definedName name="_xlnm._FilterDatabase" localSheetId="1" hidden="1">fill_data!$C$8:$F$28</definedName>
    <definedName name="_xlnm._FilterDatabase" localSheetId="9" hidden="1">Crop!$B$3:$B$24</definedName>
    <definedName name="capacitycurveุ">fill_data!#REF!</definedName>
    <definedName name="croptype">Crop!$B$3:$B$35</definedName>
    <definedName name="eff_week">effrain_week!$B$6:$D$57</definedName>
    <definedName name="effrain_paddy">Equation_effrain!$B$5:$E$16</definedName>
    <definedName name="effrain_upland">Equation_effrain!$G$5:$J$16</definedName>
    <definedName name="Equation_eff">Prov_Effrain_paddy!$A$6:$Y$10</definedName>
    <definedName name="Equation_eff_upland">Prov_Effrain_upland!$A$6:$Y$10</definedName>
    <definedName name="Evap">#REF!</definedName>
    <definedName name="_xlnm.Print_Area" localSheetId="16">' prawnporn'!$A$1:$K$63</definedName>
    <definedName name="_xlnm.Print_Area" localSheetId="8">Crop!$A$1:$AD$70</definedName>
    <definedName name="_xlnm.Print_Area" localSheetId="19">ETo!$A$1:$P$88</definedName>
    <definedName name="_xlnm.Print_Area" localSheetId="18">evap!$A$1:$L$88</definedName>
    <definedName name="_xlnm.Print_Area" localSheetId="15">fishporn!$A$1:$K$63</definedName>
    <definedName name="_xlnm.Print_Area" localSheetId="0">Help!$A$1:$K$67</definedName>
    <definedName name="_xlnm.Print_Area" localSheetId="9">Kc!$A$1:$AI$57</definedName>
    <definedName name="_xlnm.Print_Area" localSheetId="10">paddy_Dry!$A$1:$AJ$79</definedName>
    <definedName name="_xlnm.Print_Area" localSheetId="11">paddy_rain!$A$1:$AJ$79</definedName>
    <definedName name="_xlnm.Print_Area" localSheetId="14">plant!$A$1:$Z$68</definedName>
    <definedName name="_xlnm.Print_Area" localSheetId="17">Prv!$B$1:$E$78</definedName>
    <definedName name="_xlnm.Print_Area" localSheetId="12">upland_dry!$A$1:$AJ$79</definedName>
    <definedName name="_xlnm.Print_Area" localSheetId="13">upland_rain!$A$1:$AJ$79</definedName>
    <definedName name="_xlnm.Print_Titles" localSheetId="16">' prawnporn'!$9:$10</definedName>
    <definedName name="_xlnm.Print_Titles" localSheetId="18">evap!$1:$3</definedName>
    <definedName name="_xlnm.Print_Titles" localSheetId="15">fishporn!$9:$10</definedName>
    <definedName name="_xlnm.Print_Titles" localSheetId="10">paddy_Dry!$25:$26</definedName>
    <definedName name="_xlnm.Print_Titles" localSheetId="11">paddy_rain!$25:$26</definedName>
    <definedName name="_xlnm.Print_Titles" localSheetId="14">plant!$14:$15</definedName>
    <definedName name="_xlnm.Print_Titles" localSheetId="17">Prv!$1:$2</definedName>
    <definedName name="_xlnm.Print_Titles" localSheetId="12">upland_dry!$25:$26</definedName>
    <definedName name="_xlnm.Print_Titles" localSheetId="13">upland_rain!$25:$26</definedName>
    <definedName name="province" localSheetId="16">[1]Prv!$D$3:$D$78</definedName>
    <definedName name="province">Prv!$D$3:$D$78</definedName>
    <definedName name="rainforpaddy">#REF!</definedName>
    <definedName name="rainforuplandcrop">#REF!</definedName>
    <definedName name="Week" localSheetId="16">[1]พืช!$E$16:$E$67</definedName>
    <definedName name="Week" localSheetId="11">paddy_rain!$E$27:$E$78</definedName>
    <definedName name="Week" localSheetId="12">upland_dry!$E$27:$E$78</definedName>
    <definedName name="Week" localSheetId="13">upland_rain!$E$27:$E$78</definedName>
    <definedName name="Week">paddy_Dry!$E$27:$E$78</definedName>
    <definedName name="ความต้องการน้ำ">#REF!</definedName>
    <definedName name="ใช้การพืชไร่">#REF!</definedName>
    <definedName name="ฝนใช้การ">#REF!</definedName>
    <definedName name="ฝนใช้การข้าว">#REF!</definedName>
    <definedName name="ฝนใช้การพืชไร่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68" i="36" l="1"/>
  <c r="O67" i="36" l="1"/>
  <c r="O68" i="36"/>
  <c r="N68" i="36"/>
  <c r="N67" i="36"/>
  <c r="M67" i="36"/>
  <c r="K67" i="36"/>
  <c r="H68" i="36"/>
  <c r="G67" i="36"/>
  <c r="E68" i="36"/>
  <c r="G68" i="36"/>
  <c r="H67" i="36"/>
  <c r="E67" i="36"/>
  <c r="M9" i="32" l="1"/>
  <c r="M10" i="32"/>
  <c r="M11" i="32"/>
  <c r="M12" i="32"/>
  <c r="M13" i="32"/>
  <c r="M14" i="32"/>
  <c r="M15" i="32"/>
  <c r="M16" i="32"/>
  <c r="M17" i="32"/>
  <c r="M18" i="32"/>
  <c r="M19" i="32"/>
  <c r="M20" i="32"/>
  <c r="M21" i="32"/>
  <c r="M22" i="32"/>
  <c r="M23" i="32"/>
  <c r="M24" i="32"/>
  <c r="M25" i="32"/>
  <c r="M26" i="32"/>
  <c r="M27" i="32"/>
  <c r="M28" i="32"/>
  <c r="M29" i="32"/>
  <c r="M30" i="32"/>
  <c r="M31" i="32"/>
  <c r="M32" i="32"/>
  <c r="M33" i="32"/>
  <c r="M34" i="32"/>
  <c r="M35" i="32"/>
  <c r="M36" i="32"/>
  <c r="M37" i="32"/>
  <c r="M38" i="32"/>
  <c r="M39" i="32"/>
  <c r="M40" i="32"/>
  <c r="M41" i="32"/>
  <c r="M42" i="32"/>
  <c r="M43" i="32"/>
  <c r="M44" i="32"/>
  <c r="M45" i="32"/>
  <c r="M46" i="32"/>
  <c r="M47" i="32"/>
  <c r="M48" i="32"/>
  <c r="M49" i="32"/>
  <c r="M50" i="32"/>
  <c r="M51" i="32"/>
  <c r="M52" i="32"/>
  <c r="M53" i="32"/>
  <c r="M54" i="32"/>
  <c r="M55" i="32"/>
  <c r="M56" i="32"/>
  <c r="M57" i="32"/>
  <c r="M58" i="32"/>
  <c r="M59" i="32"/>
  <c r="M60" i="32"/>
  <c r="M61" i="32"/>
  <c r="M62" i="32"/>
  <c r="M63" i="32"/>
  <c r="M64" i="32"/>
  <c r="M65" i="32"/>
  <c r="M66" i="32"/>
  <c r="M67" i="32"/>
  <c r="M68" i="32"/>
  <c r="M69" i="32"/>
  <c r="M70" i="32"/>
  <c r="M71" i="32"/>
  <c r="M72" i="32"/>
  <c r="M73" i="32"/>
  <c r="M74" i="32"/>
  <c r="M75" i="32"/>
  <c r="M76" i="32"/>
  <c r="M77" i="32"/>
  <c r="M78" i="32"/>
  <c r="M79" i="32"/>
  <c r="M80" i="32"/>
  <c r="M81" i="32"/>
  <c r="M82" i="32"/>
  <c r="M83" i="32"/>
  <c r="M84" i="32"/>
  <c r="M85" i="32"/>
  <c r="M86" i="32"/>
  <c r="M87" i="32"/>
  <c r="M88" i="32"/>
  <c r="M89" i="32"/>
  <c r="M90" i="32"/>
  <c r="M91" i="32"/>
  <c r="M92" i="32"/>
  <c r="M93" i="32"/>
  <c r="M94" i="32"/>
  <c r="M95" i="32"/>
  <c r="M96" i="32"/>
  <c r="M97" i="32"/>
  <c r="M98" i="32"/>
  <c r="M99" i="32"/>
  <c r="M100" i="32"/>
  <c r="M101" i="32"/>
  <c r="M102" i="32"/>
  <c r="M103" i="32"/>
  <c r="M104" i="32"/>
  <c r="M105" i="32"/>
  <c r="M106" i="32"/>
  <c r="M107" i="32"/>
  <c r="M108" i="32"/>
  <c r="M109" i="32"/>
  <c r="M110" i="32"/>
  <c r="M111" i="32"/>
  <c r="M112" i="32"/>
  <c r="M113" i="32"/>
  <c r="M114" i="32"/>
  <c r="M115" i="32"/>
  <c r="M116" i="32"/>
  <c r="M117" i="32"/>
  <c r="M118" i="32"/>
  <c r="M119" i="32"/>
  <c r="M120" i="32"/>
  <c r="M121" i="32"/>
  <c r="M122" i="32"/>
  <c r="M123" i="32"/>
  <c r="M124" i="32"/>
  <c r="M125" i="32"/>
  <c r="M126" i="32"/>
  <c r="M127" i="32"/>
  <c r="M128" i="32"/>
  <c r="M129" i="32"/>
  <c r="M130" i="32"/>
  <c r="M131" i="32"/>
  <c r="M132" i="32"/>
  <c r="M133" i="32"/>
  <c r="M134" i="32"/>
  <c r="M135" i="32"/>
  <c r="M136" i="32"/>
  <c r="M137" i="32"/>
  <c r="M138" i="32"/>
  <c r="M139" i="32"/>
  <c r="M140" i="32"/>
  <c r="M141" i="32"/>
  <c r="M142" i="32"/>
  <c r="M143" i="32"/>
  <c r="M144" i="32"/>
  <c r="M145" i="32"/>
  <c r="M146" i="32"/>
  <c r="M147" i="32"/>
  <c r="M148" i="32"/>
  <c r="M149" i="32"/>
  <c r="M150" i="32"/>
  <c r="M151" i="32"/>
  <c r="M152" i="32"/>
  <c r="M153" i="32"/>
  <c r="M154" i="32"/>
  <c r="M155" i="32"/>
  <c r="M156" i="32"/>
  <c r="M157" i="32"/>
  <c r="M158" i="32"/>
  <c r="M159" i="32"/>
  <c r="M160" i="32"/>
  <c r="M161" i="32"/>
  <c r="M162" i="32"/>
  <c r="M163" i="32"/>
  <c r="M164" i="32"/>
  <c r="M165" i="32"/>
  <c r="M166" i="32"/>
  <c r="M167" i="32"/>
  <c r="M168" i="32"/>
  <c r="M169" i="32"/>
  <c r="M170" i="32"/>
  <c r="M171" i="32"/>
  <c r="M172" i="32"/>
  <c r="M173" i="32"/>
  <c r="M174" i="32"/>
  <c r="M175" i="32"/>
  <c r="M176" i="32"/>
  <c r="M177" i="32"/>
  <c r="M178" i="32"/>
  <c r="M179" i="32"/>
  <c r="M180" i="32"/>
  <c r="M181" i="32"/>
  <c r="M182" i="32"/>
  <c r="M183" i="32"/>
  <c r="M184" i="32"/>
  <c r="M185" i="32"/>
  <c r="M186" i="32"/>
  <c r="M187" i="32"/>
  <c r="M188" i="32"/>
  <c r="M189" i="32"/>
  <c r="M190" i="32"/>
  <c r="M191" i="32"/>
  <c r="M192" i="32"/>
  <c r="M193" i="32"/>
  <c r="M194" i="32"/>
  <c r="M195" i="32"/>
  <c r="M196" i="32"/>
  <c r="M197" i="32"/>
  <c r="M198" i="32"/>
  <c r="M199" i="32"/>
  <c r="M200" i="32"/>
  <c r="M201" i="32"/>
  <c r="M202" i="32"/>
  <c r="M203" i="32"/>
  <c r="M204" i="32"/>
  <c r="M205" i="32"/>
  <c r="M206" i="32"/>
  <c r="M207" i="32"/>
  <c r="M208" i="32"/>
  <c r="M209" i="32"/>
  <c r="M210" i="32"/>
  <c r="M211" i="32"/>
  <c r="M212" i="32"/>
  <c r="M213" i="32"/>
  <c r="M214" i="32"/>
  <c r="M215" i="32"/>
  <c r="M216" i="32"/>
  <c r="M217" i="32"/>
  <c r="M218" i="32"/>
  <c r="M219" i="32"/>
  <c r="M220" i="32"/>
  <c r="M221" i="32"/>
  <c r="M222" i="32"/>
  <c r="M223" i="32"/>
  <c r="M224" i="32"/>
  <c r="M225" i="32"/>
  <c r="M226" i="32"/>
  <c r="M227" i="32"/>
  <c r="M228" i="32"/>
  <c r="M229" i="32"/>
  <c r="M230" i="32"/>
  <c r="M231" i="32"/>
  <c r="M232" i="32"/>
  <c r="M233" i="32"/>
  <c r="M234" i="32"/>
  <c r="M235" i="32"/>
  <c r="M236" i="32"/>
  <c r="M237" i="32"/>
  <c r="M238" i="32"/>
  <c r="M239" i="32"/>
  <c r="M240" i="32"/>
  <c r="M241" i="32"/>
  <c r="M242" i="32"/>
  <c r="M243" i="32"/>
  <c r="M244" i="32"/>
  <c r="M245" i="32"/>
  <c r="M246" i="32"/>
  <c r="M247" i="32"/>
  <c r="M248" i="32"/>
  <c r="M249" i="32"/>
  <c r="M250" i="32"/>
  <c r="M251" i="32"/>
  <c r="M252" i="32"/>
  <c r="M253" i="32"/>
  <c r="M254" i="32"/>
  <c r="M255" i="32"/>
  <c r="M256" i="32"/>
  <c r="M257" i="32"/>
  <c r="M258" i="32"/>
  <c r="M259" i="32"/>
  <c r="M260" i="32"/>
  <c r="M261" i="32"/>
  <c r="M262" i="32"/>
  <c r="M263" i="32"/>
  <c r="M264" i="32"/>
  <c r="M265" i="32"/>
  <c r="M266" i="32"/>
  <c r="M267" i="32"/>
  <c r="M268" i="32"/>
  <c r="M269" i="32"/>
  <c r="M270" i="32"/>
  <c r="M271" i="32"/>
  <c r="M272" i="32"/>
  <c r="M273" i="32"/>
  <c r="M274" i="32"/>
  <c r="M275" i="32"/>
  <c r="M276" i="32"/>
  <c r="M277" i="32"/>
  <c r="M278" i="32"/>
  <c r="M279" i="32"/>
  <c r="M280" i="32"/>
  <c r="M281" i="32"/>
  <c r="M282" i="32"/>
  <c r="M283" i="32"/>
  <c r="M284" i="32"/>
  <c r="M285" i="32"/>
  <c r="M286" i="32"/>
  <c r="M287" i="32"/>
  <c r="M288" i="32"/>
  <c r="M289" i="32"/>
  <c r="M290" i="32"/>
  <c r="M291" i="32"/>
  <c r="M292" i="32"/>
  <c r="M293" i="32"/>
  <c r="M294" i="32"/>
  <c r="M295" i="32"/>
  <c r="M296" i="32"/>
  <c r="M297" i="32"/>
  <c r="M298" i="32"/>
  <c r="M299" i="32"/>
  <c r="M300" i="32"/>
  <c r="M301" i="32"/>
  <c r="M302" i="32"/>
  <c r="M303" i="32"/>
  <c r="M304" i="32"/>
  <c r="M305" i="32"/>
  <c r="M306" i="32"/>
  <c r="M307" i="32"/>
  <c r="M308" i="32"/>
  <c r="M309" i="32"/>
  <c r="M310" i="32"/>
  <c r="M311" i="32"/>
  <c r="M312" i="32"/>
  <c r="M313" i="32"/>
  <c r="M314" i="32"/>
  <c r="M315" i="32"/>
  <c r="M316" i="32"/>
  <c r="M317" i="32"/>
  <c r="M318" i="32"/>
  <c r="M319" i="32"/>
  <c r="M320" i="32"/>
  <c r="M321" i="32"/>
  <c r="M322" i="32"/>
  <c r="M323" i="32"/>
  <c r="M324" i="32"/>
  <c r="M325" i="32"/>
  <c r="M326" i="32"/>
  <c r="M327" i="32"/>
  <c r="M328" i="32"/>
  <c r="M329" i="32"/>
  <c r="M330" i="32"/>
  <c r="M331" i="32"/>
  <c r="M332" i="32"/>
  <c r="M333" i="32"/>
  <c r="M334" i="32"/>
  <c r="M335" i="32"/>
  <c r="M336" i="32"/>
  <c r="M337" i="32"/>
  <c r="M338" i="32"/>
  <c r="M339" i="32"/>
  <c r="M340" i="32"/>
  <c r="M341" i="32"/>
  <c r="M342" i="32"/>
  <c r="M343" i="32"/>
  <c r="M344" i="32"/>
  <c r="M345" i="32"/>
  <c r="M346" i="32"/>
  <c r="M347" i="32"/>
  <c r="M348" i="32"/>
  <c r="M349" i="32"/>
  <c r="M350" i="32"/>
  <c r="M351" i="32"/>
  <c r="M352" i="32"/>
  <c r="M353" i="32"/>
  <c r="M354" i="32"/>
  <c r="M355" i="32"/>
  <c r="M356" i="32"/>
  <c r="M357" i="32"/>
  <c r="M358" i="32"/>
  <c r="M359" i="32"/>
  <c r="M360" i="32"/>
  <c r="M361" i="32"/>
  <c r="M362" i="32"/>
  <c r="M363" i="32"/>
  <c r="M364" i="32"/>
  <c r="M365" i="32"/>
  <c r="M366" i="32"/>
  <c r="M367" i="32"/>
  <c r="M368" i="32"/>
  <c r="M369" i="32"/>
  <c r="M370" i="32"/>
  <c r="M371" i="32"/>
  <c r="M372" i="32"/>
  <c r="I374" i="32" l="1"/>
  <c r="J374" i="32"/>
  <c r="M8" i="32" l="1"/>
  <c r="N8" i="32" s="1"/>
  <c r="E2" i="35"/>
  <c r="B2" i="35"/>
  <c r="A5" i="33"/>
  <c r="J10" i="33" s="1"/>
  <c r="C9" i="32"/>
  <c r="C10" i="32" s="1"/>
  <c r="C11" i="32" s="1"/>
  <c r="B8" i="32" s="1"/>
  <c r="D6" i="33"/>
  <c r="L374" i="32"/>
  <c r="K374" i="32"/>
  <c r="H374" i="32"/>
  <c r="G374" i="32"/>
  <c r="F374" i="32"/>
  <c r="E374" i="32"/>
  <c r="D374" i="32"/>
  <c r="F2" i="36"/>
  <c r="L1" i="36"/>
  <c r="L2" i="36"/>
  <c r="F1" i="36"/>
  <c r="E6" i="4"/>
  <c r="S3" i="4" s="1"/>
  <c r="S4" i="4" s="1"/>
  <c r="S5" i="4" s="1"/>
  <c r="D5" i="4"/>
  <c r="D6" i="4" s="1"/>
  <c r="G3" i="7" s="1"/>
  <c r="G4" i="7" s="1"/>
  <c r="G5" i="7" s="1"/>
  <c r="C5" i="25"/>
  <c r="D7" i="4" s="1"/>
  <c r="AD27" i="4" s="1"/>
  <c r="D27" i="4"/>
  <c r="E11" i="4"/>
  <c r="B28" i="4"/>
  <c r="C28" i="4" s="1"/>
  <c r="AG29" i="4"/>
  <c r="AH29" i="4" s="1"/>
  <c r="E9" i="4"/>
  <c r="F4" i="4" s="1"/>
  <c r="F5" i="4" s="1"/>
  <c r="F6" i="4" s="1"/>
  <c r="F7" i="4" s="1"/>
  <c r="F8" i="4" s="1"/>
  <c r="F9" i="4" s="1"/>
  <c r="F10" i="4" s="1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G3" i="4"/>
  <c r="E10" i="4"/>
  <c r="G4" i="4"/>
  <c r="G5" i="4"/>
  <c r="G6" i="4"/>
  <c r="G7" i="4"/>
  <c r="D5" i="13"/>
  <c r="D6" i="13" s="1"/>
  <c r="Q3" i="7" s="1"/>
  <c r="S3" i="7" s="1"/>
  <c r="F16" i="13" s="1"/>
  <c r="E8" i="13"/>
  <c r="G3" i="13" s="1"/>
  <c r="D4" i="13"/>
  <c r="D7" i="13" s="1"/>
  <c r="C16" i="13"/>
  <c r="B17" i="13"/>
  <c r="C17" i="13" s="1"/>
  <c r="D5" i="12"/>
  <c r="D6" i="12" s="1"/>
  <c r="E6" i="12"/>
  <c r="C27" i="12"/>
  <c r="B28" i="12" s="1"/>
  <c r="C28" i="12"/>
  <c r="B29" i="12" s="1"/>
  <c r="C29" i="12" s="1"/>
  <c r="B30" i="12" s="1"/>
  <c r="C30" i="12" s="1"/>
  <c r="B31" i="12" s="1"/>
  <c r="C31" i="12" s="1"/>
  <c r="B32" i="12" s="1"/>
  <c r="D30" i="12"/>
  <c r="E11" i="12"/>
  <c r="E9" i="12"/>
  <c r="F4" i="12" s="1"/>
  <c r="F5" i="12" s="1"/>
  <c r="F6" i="12" s="1"/>
  <c r="F7" i="12" s="1"/>
  <c r="F8" i="12" s="1"/>
  <c r="F9" i="12" s="1"/>
  <c r="F10" i="12" s="1"/>
  <c r="F11" i="12" s="1"/>
  <c r="F12" i="12" s="1"/>
  <c r="F13" i="12" s="1"/>
  <c r="F14" i="12" s="1"/>
  <c r="F15" i="12" s="1"/>
  <c r="F16" i="12" s="1"/>
  <c r="F17" i="12" s="1"/>
  <c r="F18" i="12" s="1"/>
  <c r="F19" i="12" s="1"/>
  <c r="F20" i="12" s="1"/>
  <c r="F21" i="12" s="1"/>
  <c r="F22" i="12" s="1"/>
  <c r="G3" i="12"/>
  <c r="D3" i="11"/>
  <c r="D5" i="11" s="1"/>
  <c r="G12" i="11" s="1"/>
  <c r="C11" i="11"/>
  <c r="B12" i="11" s="1"/>
  <c r="C12" i="11" s="1"/>
  <c r="B13" i="11" s="1"/>
  <c r="E6" i="11"/>
  <c r="J22" i="11"/>
  <c r="K22" i="11"/>
  <c r="D3" i="15"/>
  <c r="D5" i="15" s="1"/>
  <c r="C11" i="15"/>
  <c r="B12" i="15" s="1"/>
  <c r="C12" i="15"/>
  <c r="D12" i="15" s="1"/>
  <c r="E6" i="15"/>
  <c r="J23" i="11"/>
  <c r="K23" i="11"/>
  <c r="J24" i="11"/>
  <c r="K24" i="11"/>
  <c r="J25" i="11"/>
  <c r="K25" i="11"/>
  <c r="J26" i="11"/>
  <c r="K26" i="11"/>
  <c r="J27" i="11"/>
  <c r="K27" i="11"/>
  <c r="J28" i="11"/>
  <c r="K28" i="11"/>
  <c r="J29" i="11"/>
  <c r="K29" i="11"/>
  <c r="J30" i="11"/>
  <c r="K30" i="11"/>
  <c r="J31" i="11"/>
  <c r="K31" i="11"/>
  <c r="J32" i="11"/>
  <c r="K32" i="11"/>
  <c r="J33" i="11"/>
  <c r="K33" i="11"/>
  <c r="J34" i="11"/>
  <c r="K34" i="11"/>
  <c r="J35" i="11"/>
  <c r="K35" i="11"/>
  <c r="J36" i="11"/>
  <c r="K36" i="11"/>
  <c r="J37" i="11"/>
  <c r="K37" i="11"/>
  <c r="J38" i="11"/>
  <c r="K38" i="11"/>
  <c r="L74" i="36"/>
  <c r="J12" i="33"/>
  <c r="F4" i="13"/>
  <c r="D5" i="17"/>
  <c r="E6" i="17"/>
  <c r="S3" i="17"/>
  <c r="S4" i="17" s="1"/>
  <c r="S5" i="17" s="1"/>
  <c r="S6" i="17" s="1"/>
  <c r="S7" i="17" s="1"/>
  <c r="S8" i="17" s="1"/>
  <c r="S9" i="17" s="1"/>
  <c r="S10" i="17" s="1"/>
  <c r="S11" i="17" s="1"/>
  <c r="S12" i="17" s="1"/>
  <c r="S13" i="17" s="1"/>
  <c r="E9" i="17"/>
  <c r="F4" i="17"/>
  <c r="F5" i="17" s="1"/>
  <c r="F6" i="17" s="1"/>
  <c r="F7" i="17" s="1"/>
  <c r="F8" i="17" s="1"/>
  <c r="F9" i="17" s="1"/>
  <c r="F10" i="17" s="1"/>
  <c r="F11" i="17" s="1"/>
  <c r="F12" i="17" s="1"/>
  <c r="F13" i="17" s="1"/>
  <c r="F14" i="17" s="1"/>
  <c r="F15" i="17" s="1"/>
  <c r="F16" i="17" s="1"/>
  <c r="F17" i="17" s="1"/>
  <c r="F18" i="17" s="1"/>
  <c r="F19" i="17" s="1"/>
  <c r="F20" i="17" s="1"/>
  <c r="F21" i="17" s="1"/>
  <c r="F22" i="17" s="1"/>
  <c r="G3" i="17"/>
  <c r="G4" i="17"/>
  <c r="G5" i="17"/>
  <c r="G4" i="12"/>
  <c r="G5" i="12"/>
  <c r="G6" i="12"/>
  <c r="G7" i="12"/>
  <c r="D5" i="16"/>
  <c r="D6" i="16"/>
  <c r="V3" i="7" s="1"/>
  <c r="V4" i="7" s="1"/>
  <c r="E6" i="16"/>
  <c r="E9" i="16"/>
  <c r="F4" i="16" s="1"/>
  <c r="F5" i="16"/>
  <c r="F6" i="16" s="1"/>
  <c r="F7" i="16" s="1"/>
  <c r="G3" i="16"/>
  <c r="G4" i="16"/>
  <c r="G5" i="16"/>
  <c r="F8" i="16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G6" i="16"/>
  <c r="G7" i="16"/>
  <c r="G8" i="16"/>
  <c r="J6" i="33"/>
  <c r="J8" i="33"/>
  <c r="J13" i="33"/>
  <c r="J16" i="33"/>
  <c r="J5" i="33"/>
  <c r="E10" i="13"/>
  <c r="B28" i="16"/>
  <c r="C28" i="16"/>
  <c r="B29" i="16" s="1"/>
  <c r="E10" i="16"/>
  <c r="E11" i="16"/>
  <c r="D27" i="16"/>
  <c r="C27" i="17"/>
  <c r="D27" i="17" s="1"/>
  <c r="B28" i="17"/>
  <c r="C28" i="17" s="1"/>
  <c r="B29" i="17" s="1"/>
  <c r="C29" i="17"/>
  <c r="D29" i="17" s="1"/>
  <c r="E11" i="17"/>
  <c r="E10" i="17"/>
  <c r="D11" i="11"/>
  <c r="J11" i="11"/>
  <c r="K11" i="11"/>
  <c r="D11" i="15"/>
  <c r="J46" i="11"/>
  <c r="K46" i="11"/>
  <c r="J47" i="11"/>
  <c r="K47" i="11"/>
  <c r="J48" i="11"/>
  <c r="K48" i="11"/>
  <c r="J49" i="11"/>
  <c r="K49" i="11"/>
  <c r="J50" i="11"/>
  <c r="K50" i="11"/>
  <c r="J51" i="11"/>
  <c r="K51" i="11"/>
  <c r="J52" i="11"/>
  <c r="K52" i="11"/>
  <c r="J53" i="11"/>
  <c r="K53" i="11"/>
  <c r="J54" i="11"/>
  <c r="K54" i="11"/>
  <c r="J55" i="11"/>
  <c r="K55" i="11"/>
  <c r="J56" i="11"/>
  <c r="K56" i="11"/>
  <c r="J57" i="11"/>
  <c r="K57" i="11"/>
  <c r="J58" i="11"/>
  <c r="K58" i="11"/>
  <c r="J59" i="11"/>
  <c r="K59" i="11"/>
  <c r="J60" i="11"/>
  <c r="K60" i="11"/>
  <c r="J61" i="11"/>
  <c r="K61" i="11"/>
  <c r="J62" i="11"/>
  <c r="K62" i="11"/>
  <c r="G8" i="4"/>
  <c r="E10" i="12"/>
  <c r="J39" i="11"/>
  <c r="K39" i="11"/>
  <c r="J40" i="11"/>
  <c r="K40" i="11"/>
  <c r="J41" i="11"/>
  <c r="K41" i="11"/>
  <c r="J12" i="11"/>
  <c r="K12" i="11"/>
  <c r="J13" i="11"/>
  <c r="K13" i="11"/>
  <c r="J14" i="11"/>
  <c r="K14" i="11"/>
  <c r="J15" i="11"/>
  <c r="K15" i="11"/>
  <c r="J16" i="11"/>
  <c r="K16" i="11"/>
  <c r="J17" i="11"/>
  <c r="K17" i="11"/>
  <c r="J18" i="11"/>
  <c r="K18" i="11"/>
  <c r="J19" i="11"/>
  <c r="K19" i="11"/>
  <c r="J20" i="11"/>
  <c r="K20" i="11"/>
  <c r="J21" i="11"/>
  <c r="K21" i="11"/>
  <c r="J42" i="11"/>
  <c r="K42" i="11"/>
  <c r="J43" i="11"/>
  <c r="K43" i="11"/>
  <c r="J44" i="11"/>
  <c r="K44" i="11"/>
  <c r="J45" i="11"/>
  <c r="K45" i="11"/>
  <c r="B15" i="36"/>
  <c r="C15" i="36" s="1"/>
  <c r="B16" i="36" s="1"/>
  <c r="C16" i="36" s="1"/>
  <c r="B17" i="36" s="1"/>
  <c r="C17" i="36" s="1"/>
  <c r="B18" i="36" s="1"/>
  <c r="C18" i="36" s="1"/>
  <c r="B19" i="36" s="1"/>
  <c r="C19" i="36" s="1"/>
  <c r="B20" i="36" s="1"/>
  <c r="C20" i="36" s="1"/>
  <c r="B21" i="36"/>
  <c r="C21" i="36" s="1"/>
  <c r="B22" i="36" s="1"/>
  <c r="C22" i="36" s="1"/>
  <c r="B23" i="36" s="1"/>
  <c r="C23" i="36" s="1"/>
  <c r="B24" i="36" s="1"/>
  <c r="C24" i="36" s="1"/>
  <c r="B25" i="36" s="1"/>
  <c r="C25" i="36" s="1"/>
  <c r="B26" i="36" s="1"/>
  <c r="C26" i="36" s="1"/>
  <c r="B27" i="36" s="1"/>
  <c r="C27" i="36" s="1"/>
  <c r="B28" i="36"/>
  <c r="C28" i="36" s="1"/>
  <c r="B29" i="36" s="1"/>
  <c r="C29" i="36" s="1"/>
  <c r="B30" i="36" s="1"/>
  <c r="C30" i="36" s="1"/>
  <c r="B31" i="36" s="1"/>
  <c r="C31" i="36" s="1"/>
  <c r="B32" i="36" s="1"/>
  <c r="C32" i="36" s="1"/>
  <c r="B33" i="36" s="1"/>
  <c r="C33" i="36" s="1"/>
  <c r="B34" i="36" s="1"/>
  <c r="C34" i="36" s="1"/>
  <c r="B35" i="36" s="1"/>
  <c r="C35" i="36" s="1"/>
  <c r="B36" i="36" s="1"/>
  <c r="C36" i="36" s="1"/>
  <c r="B37" i="36" s="1"/>
  <c r="C37" i="36" s="1"/>
  <c r="B38" i="36" s="1"/>
  <c r="C38" i="36" s="1"/>
  <c r="B39" i="36" s="1"/>
  <c r="C39" i="36" s="1"/>
  <c r="B40" i="36" s="1"/>
  <c r="C40" i="36" s="1"/>
  <c r="B41" i="36" s="1"/>
  <c r="C41" i="36" s="1"/>
  <c r="B42" i="36" s="1"/>
  <c r="C42" i="36" s="1"/>
  <c r="B43" i="36" s="1"/>
  <c r="C43" i="36" s="1"/>
  <c r="B44" i="36" s="1"/>
  <c r="C44" i="36" s="1"/>
  <c r="B45" i="36" s="1"/>
  <c r="C45" i="36" s="1"/>
  <c r="B46" i="36" s="1"/>
  <c r="C46" i="36" s="1"/>
  <c r="B47" i="36" s="1"/>
  <c r="C47" i="36" s="1"/>
  <c r="B48" i="36" s="1"/>
  <c r="C48" i="36" s="1"/>
  <c r="B49" i="36" s="1"/>
  <c r="C49" i="36" s="1"/>
  <c r="B50" i="36" s="1"/>
  <c r="C50" i="36" s="1"/>
  <c r="B51" i="36" s="1"/>
  <c r="C51" i="36" s="1"/>
  <c r="B52" i="36" s="1"/>
  <c r="C52" i="36" s="1"/>
  <c r="B53" i="36" s="1"/>
  <c r="C53" i="36" s="1"/>
  <c r="B54" i="36" s="1"/>
  <c r="C54" i="36" s="1"/>
  <c r="B55" i="36" s="1"/>
  <c r="C55" i="36" s="1"/>
  <c r="B56" i="36" s="1"/>
  <c r="C56" i="36" s="1"/>
  <c r="B57" i="36" s="1"/>
  <c r="C57" i="36" s="1"/>
  <c r="B58" i="36" s="1"/>
  <c r="C58" i="36" s="1"/>
  <c r="B59" i="36" s="1"/>
  <c r="C59" i="36" s="1"/>
  <c r="B60" i="36" s="1"/>
  <c r="C60" i="36" s="1"/>
  <c r="B61" i="36" s="1"/>
  <c r="C61" i="36" s="1"/>
  <c r="B62" i="36" s="1"/>
  <c r="C62" i="36" s="1"/>
  <c r="B63" i="36" s="1"/>
  <c r="C63" i="36" s="1"/>
  <c r="B64" i="36" s="1"/>
  <c r="C64" i="36" s="1"/>
  <c r="B65" i="36" s="1"/>
  <c r="C65" i="36" s="1"/>
  <c r="D12" i="25"/>
  <c r="E8" i="16" s="1"/>
  <c r="D34" i="25"/>
  <c r="I6" i="36" s="1"/>
  <c r="J6" i="36"/>
  <c r="K6" i="36"/>
  <c r="K12" i="25"/>
  <c r="C6" i="36" s="1"/>
  <c r="K34" i="25"/>
  <c r="D6" i="36" s="1"/>
  <c r="E6" i="36"/>
  <c r="F6" i="36"/>
  <c r="A15" i="36"/>
  <c r="A16" i="36" s="1"/>
  <c r="A17" i="36" s="1"/>
  <c r="A18" i="36" s="1"/>
  <c r="A19" i="36" s="1"/>
  <c r="A20" i="36" s="1"/>
  <c r="A21" i="36" s="1"/>
  <c r="A22" i="36" s="1"/>
  <c r="A23" i="36" s="1"/>
  <c r="A24" i="36" s="1"/>
  <c r="A25" i="36" s="1"/>
  <c r="A26" i="36" s="1"/>
  <c r="A27" i="36"/>
  <c r="A28" i="36" s="1"/>
  <c r="A29" i="36" s="1"/>
  <c r="A30" i="36" s="1"/>
  <c r="A31" i="36" s="1"/>
  <c r="A32" i="36" s="1"/>
  <c r="A33" i="36" s="1"/>
  <c r="A34" i="36" s="1"/>
  <c r="A35" i="36" s="1"/>
  <c r="A36" i="36" s="1"/>
  <c r="A37" i="36" s="1"/>
  <c r="A38" i="36" s="1"/>
  <c r="A39" i="36" s="1"/>
  <c r="A40" i="36" s="1"/>
  <c r="A41" i="36"/>
  <c r="A42" i="36" s="1"/>
  <c r="A43" i="36" s="1"/>
  <c r="A44" i="36" s="1"/>
  <c r="A45" i="36" s="1"/>
  <c r="A46" i="36" s="1"/>
  <c r="A47" i="36" s="1"/>
  <c r="A48" i="36" s="1"/>
  <c r="A49" i="36" s="1"/>
  <c r="A50" i="36" s="1"/>
  <c r="A51" i="36" s="1"/>
  <c r="A52" i="36" s="1"/>
  <c r="A53" i="36" s="1"/>
  <c r="A54" i="36" s="1"/>
  <c r="A55" i="36" s="1"/>
  <c r="A56" i="36" s="1"/>
  <c r="A57" i="36" s="1"/>
  <c r="A58" i="36" s="1"/>
  <c r="A59" i="36" s="1"/>
  <c r="A60" i="36" s="1"/>
  <c r="A61" i="36" s="1"/>
  <c r="A62" i="36" s="1"/>
  <c r="A63" i="36" s="1"/>
  <c r="A64" i="36" s="1"/>
  <c r="A65" i="36" s="1"/>
  <c r="E6" i="33"/>
  <c r="E7" i="33"/>
  <c r="E9" i="33"/>
  <c r="E10" i="33"/>
  <c r="E11" i="33"/>
  <c r="E13" i="33"/>
  <c r="E14" i="33"/>
  <c r="E16" i="33"/>
  <c r="M7" i="32"/>
  <c r="N3" i="32"/>
  <c r="D3" i="32"/>
  <c r="E8" i="17"/>
  <c r="S14" i="17"/>
  <c r="S15" i="17" s="1"/>
  <c r="S16" i="17" s="1"/>
  <c r="S17" i="17" s="1"/>
  <c r="S18" i="17" s="1"/>
  <c r="S19" i="17" s="1"/>
  <c r="S20" i="17" s="1"/>
  <c r="S21" i="17" s="1"/>
  <c r="S22" i="17" s="1"/>
  <c r="S3" i="16"/>
  <c r="S4" i="16" s="1"/>
  <c r="S5" i="16" s="1"/>
  <c r="S6" i="16"/>
  <c r="S7" i="16" s="1"/>
  <c r="S8" i="16" s="1"/>
  <c r="S9" i="16" s="1"/>
  <c r="S10" i="16" s="1"/>
  <c r="S11" i="16" s="1"/>
  <c r="S12" i="16" s="1"/>
  <c r="S13" i="16" s="1"/>
  <c r="S14" i="16" s="1"/>
  <c r="S15" i="16" s="1"/>
  <c r="S16" i="16" s="1"/>
  <c r="S17" i="16"/>
  <c r="S18" i="16" s="1"/>
  <c r="S19" i="16" s="1"/>
  <c r="S20" i="16" s="1"/>
  <c r="S21" i="16" s="1"/>
  <c r="S22" i="16" s="1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6" i="17"/>
  <c r="G7" i="17"/>
  <c r="G22" i="17"/>
  <c r="G21" i="17"/>
  <c r="G20" i="17"/>
  <c r="G19" i="17"/>
  <c r="G18" i="17"/>
  <c r="G17" i="17"/>
  <c r="G16" i="17"/>
  <c r="G15" i="17"/>
  <c r="G14" i="17"/>
  <c r="G13" i="17"/>
  <c r="G22" i="12"/>
  <c r="G21" i="12"/>
  <c r="G20" i="12"/>
  <c r="G19" i="12"/>
  <c r="G18" i="12"/>
  <c r="G17" i="12"/>
  <c r="G16" i="12"/>
  <c r="G15" i="12"/>
  <c r="G14" i="12"/>
  <c r="G13" i="12"/>
  <c r="L32" i="25"/>
  <c r="L33" i="25" s="1"/>
  <c r="L34" i="25" s="1"/>
  <c r="L35" i="25" s="1"/>
  <c r="L36" i="25" s="1"/>
  <c r="L37" i="25" s="1"/>
  <c r="L38" i="25" s="1"/>
  <c r="L39" i="25" s="1"/>
  <c r="L40" i="25" s="1"/>
  <c r="L41" i="25" s="1"/>
  <c r="L42" i="25" s="1"/>
  <c r="L43" i="25" s="1"/>
  <c r="L44" i="25" s="1"/>
  <c r="L45" i="25" s="1"/>
  <c r="L46" i="25" s="1"/>
  <c r="L47" i="25" s="1"/>
  <c r="L48" i="25" s="1"/>
  <c r="L49" i="25" s="1"/>
  <c r="L50" i="25" s="1"/>
  <c r="E32" i="25"/>
  <c r="E33" i="25" s="1"/>
  <c r="E34" i="25" s="1"/>
  <c r="E35" i="25" s="1"/>
  <c r="E36" i="25" s="1"/>
  <c r="E37" i="25"/>
  <c r="E38" i="25" s="1"/>
  <c r="E39" i="25" s="1"/>
  <c r="E40" i="25" s="1"/>
  <c r="E41" i="25" s="1"/>
  <c r="E42" i="25" s="1"/>
  <c r="E43" i="25" s="1"/>
  <c r="E44" i="25" s="1"/>
  <c r="E45" i="25" s="1"/>
  <c r="E46" i="25" s="1"/>
  <c r="E47" i="25" s="1"/>
  <c r="E48" i="25" s="1"/>
  <c r="E49" i="25" s="1"/>
  <c r="E50" i="25" s="1"/>
  <c r="L10" i="25"/>
  <c r="L11" i="25" s="1"/>
  <c r="L12" i="25" s="1"/>
  <c r="L13" i="25" s="1"/>
  <c r="L14" i="25" s="1"/>
  <c r="L15" i="25" s="1"/>
  <c r="L16" i="25" s="1"/>
  <c r="L17" i="25" s="1"/>
  <c r="L18" i="25" s="1"/>
  <c r="L19" i="25" s="1"/>
  <c r="L20" i="25" s="1"/>
  <c r="L21" i="25" s="1"/>
  <c r="L22" i="25" s="1"/>
  <c r="L23" i="25" s="1"/>
  <c r="L24" i="25" s="1"/>
  <c r="L25" i="25" s="1"/>
  <c r="L26" i="25" s="1"/>
  <c r="L27" i="25" s="1"/>
  <c r="L28" i="25" s="1"/>
  <c r="G9" i="16"/>
  <c r="G10" i="16"/>
  <c r="G11" i="16"/>
  <c r="G12" i="16"/>
  <c r="G22" i="16"/>
  <c r="G21" i="16"/>
  <c r="G20" i="16"/>
  <c r="G19" i="16"/>
  <c r="G18" i="16"/>
  <c r="G17" i="16"/>
  <c r="G16" i="16"/>
  <c r="G15" i="16"/>
  <c r="G14" i="16"/>
  <c r="G13" i="16"/>
  <c r="E10" i="25"/>
  <c r="E11" i="25"/>
  <c r="E12" i="25" s="1"/>
  <c r="E13" i="25" s="1"/>
  <c r="E14" i="25" s="1"/>
  <c r="E15" i="25" s="1"/>
  <c r="E16" i="25" s="1"/>
  <c r="E17" i="25" s="1"/>
  <c r="E18" i="25" s="1"/>
  <c r="E19" i="25" s="1"/>
  <c r="E20" i="25" s="1"/>
  <c r="E21" i="25" s="1"/>
  <c r="E22" i="25" s="1"/>
  <c r="E23" i="25" s="1"/>
  <c r="E24" i="25" s="1"/>
  <c r="E25" i="25" s="1"/>
  <c r="E26" i="25" s="1"/>
  <c r="E27" i="25" s="1"/>
  <c r="E28" i="25" s="1"/>
  <c r="P4" i="28"/>
  <c r="P5" i="28"/>
  <c r="P6" i="28"/>
  <c r="P7" i="28"/>
  <c r="P8" i="28"/>
  <c r="P9" i="28"/>
  <c r="P10" i="28"/>
  <c r="P11" i="28"/>
  <c r="P12" i="28"/>
  <c r="P13" i="28"/>
  <c r="P14" i="28"/>
  <c r="P15" i="28"/>
  <c r="P16" i="28"/>
  <c r="P17" i="28"/>
  <c r="P18" i="28"/>
  <c r="P19" i="28"/>
  <c r="P20" i="28"/>
  <c r="P21" i="28"/>
  <c r="P22" i="28"/>
  <c r="P23" i="28"/>
  <c r="P24" i="28"/>
  <c r="P25" i="28"/>
  <c r="P26" i="28"/>
  <c r="P27" i="28"/>
  <c r="P28" i="28"/>
  <c r="P29" i="28"/>
  <c r="P30" i="28"/>
  <c r="P31" i="28"/>
  <c r="P32" i="28"/>
  <c r="P33" i="28"/>
  <c r="P34" i="28"/>
  <c r="P35" i="28"/>
  <c r="P36" i="28"/>
  <c r="P37" i="28"/>
  <c r="P38" i="28"/>
  <c r="P39" i="28"/>
  <c r="P40" i="28"/>
  <c r="P41" i="28"/>
  <c r="P42" i="28"/>
  <c r="P43" i="28"/>
  <c r="P44" i="28"/>
  <c r="P45" i="28"/>
  <c r="P46" i="28"/>
  <c r="P47" i="28"/>
  <c r="P48" i="28"/>
  <c r="P49" i="28"/>
  <c r="P50" i="28"/>
  <c r="P51" i="28"/>
  <c r="P52" i="28"/>
  <c r="P53" i="28"/>
  <c r="P54" i="28"/>
  <c r="P55" i="28"/>
  <c r="P56" i="28"/>
  <c r="P57" i="28"/>
  <c r="P58" i="28"/>
  <c r="P59" i="28"/>
  <c r="P60" i="28"/>
  <c r="P61" i="28"/>
  <c r="P62" i="28"/>
  <c r="P63" i="28"/>
  <c r="P64" i="28"/>
  <c r="P65" i="28"/>
  <c r="P66" i="28"/>
  <c r="P67" i="28"/>
  <c r="P68" i="28"/>
  <c r="P69" i="28"/>
  <c r="P70" i="28"/>
  <c r="P71" i="28"/>
  <c r="P72" i="28"/>
  <c r="P73" i="28"/>
  <c r="P74" i="28"/>
  <c r="P75" i="28"/>
  <c r="P76" i="28"/>
  <c r="P77" i="28"/>
  <c r="P78" i="28"/>
  <c r="P79" i="28"/>
  <c r="P80" i="28"/>
  <c r="P81" i="28"/>
  <c r="P82" i="28"/>
  <c r="P83" i="28"/>
  <c r="P84" i="28"/>
  <c r="P85" i="28"/>
  <c r="P86" i="28"/>
  <c r="P87" i="28"/>
  <c r="P88" i="28"/>
  <c r="P4" i="5"/>
  <c r="AP4" i="5"/>
  <c r="P5" i="5"/>
  <c r="AP5" i="5"/>
  <c r="P6" i="5"/>
  <c r="AP6" i="5"/>
  <c r="P7" i="5"/>
  <c r="AP7" i="5"/>
  <c r="P8" i="5"/>
  <c r="AP8" i="5"/>
  <c r="P9" i="5"/>
  <c r="AP9" i="5"/>
  <c r="P10" i="5"/>
  <c r="AP10" i="5"/>
  <c r="P11" i="5"/>
  <c r="AP11" i="5"/>
  <c r="P12" i="5"/>
  <c r="AP12" i="5"/>
  <c r="P13" i="5"/>
  <c r="AP13" i="5"/>
  <c r="P14" i="5"/>
  <c r="AP14" i="5"/>
  <c r="P15" i="5"/>
  <c r="AP15" i="5"/>
  <c r="P16" i="5"/>
  <c r="AP16" i="5"/>
  <c r="P17" i="5"/>
  <c r="AP17" i="5"/>
  <c r="P18" i="5"/>
  <c r="AP18" i="5"/>
  <c r="P19" i="5"/>
  <c r="AP19" i="5"/>
  <c r="P20" i="5"/>
  <c r="AP20" i="5"/>
  <c r="P21" i="5"/>
  <c r="AP21" i="5"/>
  <c r="P22" i="5"/>
  <c r="AP22" i="5"/>
  <c r="P23" i="5"/>
  <c r="AP23" i="5"/>
  <c r="P24" i="5"/>
  <c r="AP24" i="5"/>
  <c r="P25" i="5"/>
  <c r="AP25" i="5"/>
  <c r="P26" i="5"/>
  <c r="AP26" i="5"/>
  <c r="P27" i="5"/>
  <c r="AP27" i="5"/>
  <c r="P28" i="5"/>
  <c r="AP28" i="5"/>
  <c r="P29" i="5"/>
  <c r="AP29" i="5"/>
  <c r="P30" i="5"/>
  <c r="AP30" i="5"/>
  <c r="P31" i="5"/>
  <c r="AP31" i="5"/>
  <c r="P32" i="5"/>
  <c r="AP32" i="5"/>
  <c r="P33" i="5"/>
  <c r="AP33" i="5"/>
  <c r="P34" i="5"/>
  <c r="AP34" i="5"/>
  <c r="P35" i="5"/>
  <c r="AP35" i="5"/>
  <c r="P36" i="5"/>
  <c r="AP36" i="5"/>
  <c r="P37" i="5"/>
  <c r="AP37" i="5"/>
  <c r="P38" i="5"/>
  <c r="AP38" i="5"/>
  <c r="P39" i="5"/>
  <c r="AP39" i="5"/>
  <c r="P40" i="5"/>
  <c r="AP40" i="5"/>
  <c r="P41" i="5"/>
  <c r="AP41" i="5"/>
  <c r="P42" i="5"/>
  <c r="AP42" i="5"/>
  <c r="P43" i="5"/>
  <c r="AP43" i="5"/>
  <c r="P44" i="5"/>
  <c r="AP44" i="5"/>
  <c r="P45" i="5"/>
  <c r="AP45" i="5"/>
  <c r="P46" i="5"/>
  <c r="AP46" i="5"/>
  <c r="P47" i="5"/>
  <c r="AP47" i="5"/>
  <c r="P48" i="5"/>
  <c r="AP48" i="5"/>
  <c r="P49" i="5"/>
  <c r="AP49" i="5"/>
  <c r="P50" i="5"/>
  <c r="AP50" i="5"/>
  <c r="P51" i="5"/>
  <c r="AP51" i="5"/>
  <c r="P52" i="5"/>
  <c r="AP52" i="5"/>
  <c r="P53" i="5"/>
  <c r="AP53" i="5"/>
  <c r="P54" i="5"/>
  <c r="AP54" i="5"/>
  <c r="P55" i="5"/>
  <c r="AP55" i="5"/>
  <c r="P56" i="5"/>
  <c r="AP56" i="5"/>
  <c r="P57" i="5"/>
  <c r="AP57" i="5"/>
  <c r="P58" i="5"/>
  <c r="AP58" i="5"/>
  <c r="P59" i="5"/>
  <c r="AP59" i="5"/>
  <c r="P60" i="5"/>
  <c r="AP60" i="5"/>
  <c r="P61" i="5"/>
  <c r="AP61" i="5"/>
  <c r="P62" i="5"/>
  <c r="AP62" i="5"/>
  <c r="P63" i="5"/>
  <c r="AP63" i="5"/>
  <c r="P64" i="5"/>
  <c r="AP64" i="5"/>
  <c r="P65" i="5"/>
  <c r="AP65" i="5"/>
  <c r="P66" i="5"/>
  <c r="AP66" i="5"/>
  <c r="P67" i="5"/>
  <c r="AP67" i="5"/>
  <c r="P68" i="5"/>
  <c r="AP68" i="5"/>
  <c r="P69" i="5"/>
  <c r="AP69" i="5"/>
  <c r="P70" i="5"/>
  <c r="AP70" i="5"/>
  <c r="P71" i="5"/>
  <c r="AP71" i="5"/>
  <c r="P72" i="5"/>
  <c r="AP72" i="5"/>
  <c r="P73" i="5"/>
  <c r="AP73" i="5"/>
  <c r="P74" i="5"/>
  <c r="AP74" i="5"/>
  <c r="P75" i="5"/>
  <c r="AP75" i="5"/>
  <c r="P76" i="5"/>
  <c r="AP76" i="5"/>
  <c r="P77" i="5"/>
  <c r="AP77" i="5"/>
  <c r="P78" i="5"/>
  <c r="AP78" i="5"/>
  <c r="P79" i="5"/>
  <c r="AP79" i="5"/>
  <c r="P80" i="5"/>
  <c r="AP80" i="5"/>
  <c r="P81" i="5"/>
  <c r="AP81" i="5"/>
  <c r="P82" i="5"/>
  <c r="AP82" i="5"/>
  <c r="P83" i="5"/>
  <c r="AP83" i="5"/>
  <c r="P84" i="5"/>
  <c r="AP84" i="5"/>
  <c r="P85" i="5"/>
  <c r="AP85" i="5"/>
  <c r="P86" i="5"/>
  <c r="AP86" i="5"/>
  <c r="P87" i="5"/>
  <c r="AP87" i="5"/>
  <c r="P88" i="5"/>
  <c r="AP88" i="5"/>
  <c r="F5" i="13"/>
  <c r="F6" i="13" s="1"/>
  <c r="F7" i="13"/>
  <c r="F8" i="13" s="1"/>
  <c r="F9" i="13" s="1"/>
  <c r="F10" i="13" s="1"/>
  <c r="F11" i="13" s="1"/>
  <c r="F12" i="13" s="1"/>
  <c r="D4" i="17"/>
  <c r="G8" i="17"/>
  <c r="G9" i="17"/>
  <c r="G10" i="17"/>
  <c r="G11" i="17"/>
  <c r="G12" i="17"/>
  <c r="D4" i="12"/>
  <c r="G8" i="12"/>
  <c r="G9" i="12"/>
  <c r="G10" i="12"/>
  <c r="G11" i="12"/>
  <c r="G12" i="12"/>
  <c r="D4" i="16"/>
  <c r="D4" i="4"/>
  <c r="C11" i="25"/>
  <c r="J11" i="25"/>
  <c r="C33" i="25"/>
  <c r="J33" i="25"/>
  <c r="B30" i="17"/>
  <c r="C30" i="17" s="1"/>
  <c r="D28" i="17"/>
  <c r="D6" i="17"/>
  <c r="AA3" i="7" s="1"/>
  <c r="AA4" i="7" s="1"/>
  <c r="AA5" i="7" s="1"/>
  <c r="D29" i="12"/>
  <c r="I7" i="33"/>
  <c r="I5" i="33"/>
  <c r="I16" i="33"/>
  <c r="V5" i="7"/>
  <c r="V6" i="7"/>
  <c r="V7" i="7" s="1"/>
  <c r="V8" i="7" s="1"/>
  <c r="V9" i="7" s="1"/>
  <c r="V10" i="7" s="1"/>
  <c r="V11" i="7" s="1"/>
  <c r="V12" i="7" s="1"/>
  <c r="G6" i="7"/>
  <c r="G7" i="7" s="1"/>
  <c r="G8" i="7" s="1"/>
  <c r="S6" i="4"/>
  <c r="S7" i="4"/>
  <c r="S8" i="4"/>
  <c r="S9" i="4" s="1"/>
  <c r="S10" i="4" s="1"/>
  <c r="S11" i="4" s="1"/>
  <c r="S12" i="4" s="1"/>
  <c r="S13" i="4" s="1"/>
  <c r="S14" i="4" s="1"/>
  <c r="S15" i="4" s="1"/>
  <c r="S16" i="4" s="1"/>
  <c r="S17" i="4" s="1"/>
  <c r="S18" i="4" s="1"/>
  <c r="S19" i="4" s="1"/>
  <c r="G9" i="7"/>
  <c r="N358" i="32"/>
  <c r="N176" i="32"/>
  <c r="N330" i="32"/>
  <c r="N295" i="32"/>
  <c r="N260" i="32"/>
  <c r="N337" i="32"/>
  <c r="N183" i="32"/>
  <c r="N197" i="32"/>
  <c r="N134" i="32"/>
  <c r="N71" i="32"/>
  <c r="C12" i="32"/>
  <c r="C13" i="32"/>
  <c r="C14" i="32" s="1"/>
  <c r="C15" i="32"/>
  <c r="C16" i="32" s="1"/>
  <c r="C17" i="32" s="1"/>
  <c r="C18" i="32"/>
  <c r="N239" i="32"/>
  <c r="N225" i="32"/>
  <c r="N190" i="32"/>
  <c r="N365" i="32"/>
  <c r="N113" i="32"/>
  <c r="N351" i="32"/>
  <c r="N316" i="32"/>
  <c r="N281" i="32"/>
  <c r="N92" i="32"/>
  <c r="N302" i="32"/>
  <c r="N267" i="32"/>
  <c r="N232" i="32"/>
  <c r="N78" i="32"/>
  <c r="N50" i="32"/>
  <c r="N323" i="32"/>
  <c r="N288" i="32"/>
  <c r="N85" i="32"/>
  <c r="N43" i="32"/>
  <c r="N344" i="32"/>
  <c r="N148" i="32"/>
  <c r="N211" i="32"/>
  <c r="N155" i="32"/>
  <c r="N169" i="32"/>
  <c r="N246" i="32"/>
  <c r="N99" i="32"/>
  <c r="N29" i="32"/>
  <c r="N274" i="32"/>
  <c r="N218" i="32"/>
  <c r="N120" i="32"/>
  <c r="N64" i="32"/>
  <c r="N22" i="32"/>
  <c r="D17" i="13"/>
  <c r="T17" i="13" s="1"/>
  <c r="B18" i="13"/>
  <c r="C18" i="13" s="1"/>
  <c r="D18" i="13" s="1"/>
  <c r="T18" i="13" s="1"/>
  <c r="B13" i="15"/>
  <c r="C13" i="15"/>
  <c r="D13" i="15" s="1"/>
  <c r="S55" i="7"/>
  <c r="D31" i="12"/>
  <c r="C32" i="12"/>
  <c r="D32" i="12" s="1"/>
  <c r="C29" i="16"/>
  <c r="D28" i="16"/>
  <c r="N253" i="32"/>
  <c r="N141" i="32"/>
  <c r="N106" i="32"/>
  <c r="N36" i="32"/>
  <c r="D28" i="4"/>
  <c r="B29" i="4"/>
  <c r="C29" i="4" s="1"/>
  <c r="N309" i="32"/>
  <c r="N162" i="32"/>
  <c r="N57" i="32"/>
  <c r="H6" i="36"/>
  <c r="L6" i="36" s="1"/>
  <c r="N204" i="32"/>
  <c r="N127" i="32"/>
  <c r="D12" i="11"/>
  <c r="C13" i="11"/>
  <c r="D13" i="11" s="1"/>
  <c r="G11" i="11"/>
  <c r="H11" i="11" s="1"/>
  <c r="N15" i="32"/>
  <c r="D7" i="16"/>
  <c r="AD28" i="16" s="1"/>
  <c r="AG27" i="4"/>
  <c r="AH27" i="4" s="1"/>
  <c r="D27" i="12"/>
  <c r="D16" i="13"/>
  <c r="T16" i="13"/>
  <c r="J15" i="33"/>
  <c r="B33" i="12"/>
  <c r="C33" i="12" s="1"/>
  <c r="B19" i="13"/>
  <c r="C19" i="13" s="1"/>
  <c r="D19" i="13" s="1"/>
  <c r="T19" i="13" s="1"/>
  <c r="B14" i="11"/>
  <c r="C14" i="11" s="1"/>
  <c r="B14" i="15"/>
  <c r="C14" i="15" s="1"/>
  <c r="D29" i="16"/>
  <c r="B30" i="16"/>
  <c r="C30" i="16" s="1"/>
  <c r="B20" i="13"/>
  <c r="C20" i="13" s="1"/>
  <c r="G16" i="13"/>
  <c r="V13" i="7"/>
  <c r="V14" i="7" s="1"/>
  <c r="B15" i="15"/>
  <c r="C15" i="15" s="1"/>
  <c r="D14" i="15"/>
  <c r="H16" i="13" l="1"/>
  <c r="I17" i="13" s="1"/>
  <c r="J18" i="13" s="1"/>
  <c r="K19" i="13" s="1"/>
  <c r="L20" i="13" s="1"/>
  <c r="M21" i="13" s="1"/>
  <c r="N22" i="13" s="1"/>
  <c r="O23" i="13" s="1"/>
  <c r="P24" i="13" s="1"/>
  <c r="Q25" i="13" s="1"/>
  <c r="G6" i="36"/>
  <c r="E8" i="12"/>
  <c r="G13" i="11"/>
  <c r="D7" i="17"/>
  <c r="E5" i="33"/>
  <c r="E12" i="33"/>
  <c r="E8" i="33"/>
  <c r="J14" i="33"/>
  <c r="J11" i="33"/>
  <c r="D14" i="33"/>
  <c r="D15" i="33"/>
  <c r="O15" i="32" s="1"/>
  <c r="C7" i="35" s="1"/>
  <c r="AD29" i="16"/>
  <c r="AD27" i="16"/>
  <c r="AD29" i="12"/>
  <c r="D7" i="12"/>
  <c r="AD32" i="12" s="1"/>
  <c r="D10" i="33"/>
  <c r="I6" i="33"/>
  <c r="D7" i="33"/>
  <c r="S20" i="4"/>
  <c r="V15" i="7"/>
  <c r="W16" i="13"/>
  <c r="X16" i="13" s="1"/>
  <c r="B15" i="11"/>
  <c r="C15" i="11" s="1"/>
  <c r="D14" i="11"/>
  <c r="G14" i="11" s="1"/>
  <c r="H14" i="11" s="1"/>
  <c r="B16" i="15"/>
  <c r="C16" i="15" s="1"/>
  <c r="D15" i="15"/>
  <c r="B21" i="13"/>
  <c r="C21" i="13" s="1"/>
  <c r="D20" i="13"/>
  <c r="T20" i="13" s="1"/>
  <c r="B31" i="16"/>
  <c r="C31" i="16" s="1"/>
  <c r="D30" i="16"/>
  <c r="AD30" i="16" s="1"/>
  <c r="AA6" i="7"/>
  <c r="D33" i="12"/>
  <c r="AD33" i="12" s="1"/>
  <c r="B34" i="12"/>
  <c r="C34" i="12" s="1"/>
  <c r="G10" i="7"/>
  <c r="B15" i="32"/>
  <c r="C19" i="32"/>
  <c r="C20" i="32" s="1"/>
  <c r="C21" i="32" s="1"/>
  <c r="C22" i="32" s="1"/>
  <c r="C23" i="32" s="1"/>
  <c r="C24" i="32" s="1"/>
  <c r="C25" i="32" s="1"/>
  <c r="E8" i="4"/>
  <c r="D29" i="4"/>
  <c r="AD29" i="4" s="1"/>
  <c r="B30" i="4"/>
  <c r="C30" i="4" s="1"/>
  <c r="H12" i="11"/>
  <c r="AD29" i="17"/>
  <c r="G12" i="15"/>
  <c r="H12" i="15" s="1"/>
  <c r="G14" i="15"/>
  <c r="H14" i="15" s="1"/>
  <c r="G15" i="15"/>
  <c r="H15" i="15" s="1"/>
  <c r="G11" i="15"/>
  <c r="H11" i="15" s="1"/>
  <c r="G13" i="15"/>
  <c r="H13" i="15" s="1"/>
  <c r="B31" i="17"/>
  <c r="C31" i="17" s="1"/>
  <c r="D30" i="17"/>
  <c r="AD30" i="17" s="1"/>
  <c r="S3" i="12"/>
  <c r="S4" i="12" s="1"/>
  <c r="S5" i="12" s="1"/>
  <c r="S6" i="12" s="1"/>
  <c r="S7" i="12" s="1"/>
  <c r="S8" i="12" s="1"/>
  <c r="S9" i="12" s="1"/>
  <c r="S10" i="12" s="1"/>
  <c r="S11" i="12" s="1"/>
  <c r="S12" i="12" s="1"/>
  <c r="S13" i="12" s="1"/>
  <c r="S14" i="12" s="1"/>
  <c r="S15" i="12" s="1"/>
  <c r="S16" i="12" s="1"/>
  <c r="S17" i="12" s="1"/>
  <c r="S18" i="12" s="1"/>
  <c r="S19" i="12" s="1"/>
  <c r="S20" i="12" s="1"/>
  <c r="S21" i="12" s="1"/>
  <c r="S22" i="12" s="1"/>
  <c r="L3" i="7"/>
  <c r="H13" i="11"/>
  <c r="Q4" i="7"/>
  <c r="D28" i="12"/>
  <c r="AD28" i="12" s="1"/>
  <c r="AD30" i="12"/>
  <c r="AD28" i="4"/>
  <c r="S4" i="7"/>
  <c r="I10" i="33"/>
  <c r="D9" i="33"/>
  <c r="I13" i="33"/>
  <c r="J7" i="33"/>
  <c r="AG28" i="4"/>
  <c r="AH28" i="4" s="1"/>
  <c r="D8" i="33"/>
  <c r="I11" i="33"/>
  <c r="I8" i="33"/>
  <c r="I15" i="33"/>
  <c r="P8" i="32" s="1"/>
  <c r="D13" i="33"/>
  <c r="D5" i="33"/>
  <c r="I14" i="33"/>
  <c r="D12" i="33"/>
  <c r="D16" i="33"/>
  <c r="I12" i="33"/>
  <c r="J9" i="33"/>
  <c r="I9" i="33"/>
  <c r="D11" i="33"/>
  <c r="E15" i="33"/>
  <c r="O8" i="32" s="1"/>
  <c r="P15" i="32" l="1"/>
  <c r="D7" i="35" s="1"/>
  <c r="AD31" i="12"/>
  <c r="AD27" i="12"/>
  <c r="AD28" i="17"/>
  <c r="AD27" i="17"/>
  <c r="B32" i="17"/>
  <c r="C32" i="17" s="1"/>
  <c r="D31" i="17"/>
  <c r="AD31" i="17" s="1"/>
  <c r="I15" i="36"/>
  <c r="G11" i="7"/>
  <c r="D31" i="16"/>
  <c r="AD31" i="16" s="1"/>
  <c r="B32" i="16"/>
  <c r="C32" i="16" s="1"/>
  <c r="D6" i="35"/>
  <c r="Q5" i="7"/>
  <c r="S56" i="7"/>
  <c r="B31" i="4"/>
  <c r="C31" i="4" s="1"/>
  <c r="D30" i="4"/>
  <c r="AD30" i="4" s="1"/>
  <c r="D21" i="13"/>
  <c r="T21" i="13" s="1"/>
  <c r="B22" i="13"/>
  <c r="C22" i="13" s="1"/>
  <c r="C6" i="35"/>
  <c r="B35" i="12"/>
  <c r="C35" i="12" s="1"/>
  <c r="D34" i="12"/>
  <c r="AD34" i="12" s="1"/>
  <c r="V16" i="7"/>
  <c r="I14" i="36"/>
  <c r="B22" i="32"/>
  <c r="C26" i="32"/>
  <c r="C27" i="32" s="1"/>
  <c r="C28" i="32" s="1"/>
  <c r="C29" i="32" s="1"/>
  <c r="C30" i="32" s="1"/>
  <c r="C31" i="32" s="1"/>
  <c r="C32" i="32" s="1"/>
  <c r="D16" i="15"/>
  <c r="G16" i="15" s="1"/>
  <c r="H16" i="15" s="1"/>
  <c r="B17" i="15"/>
  <c r="C17" i="15" s="1"/>
  <c r="K12" i="15"/>
  <c r="I12" i="11"/>
  <c r="F17" i="13"/>
  <c r="I16" i="36"/>
  <c r="L4" i="7"/>
  <c r="L5" i="7" s="1"/>
  <c r="L6" i="7" s="1"/>
  <c r="L7" i="7" s="1"/>
  <c r="L8" i="7" s="1"/>
  <c r="L9" i="7" s="1"/>
  <c r="L10" i="7" s="1"/>
  <c r="L11" i="7" s="1"/>
  <c r="L12" i="7" s="1"/>
  <c r="L13" i="7" s="1"/>
  <c r="L14" i="7" s="1"/>
  <c r="L15" i="7" s="1"/>
  <c r="L16" i="7" s="1"/>
  <c r="L17" i="7" s="1"/>
  <c r="L18" i="7" s="1"/>
  <c r="L19" i="7" s="1"/>
  <c r="L20" i="7" s="1"/>
  <c r="L21" i="7" s="1"/>
  <c r="L22" i="7" s="1"/>
  <c r="L23" i="7" s="1"/>
  <c r="L24" i="7" s="1"/>
  <c r="L25" i="7" s="1"/>
  <c r="L26" i="7" s="1"/>
  <c r="L27" i="7" s="1"/>
  <c r="L28" i="7" s="1"/>
  <c r="L29" i="7" s="1"/>
  <c r="L30" i="7" s="1"/>
  <c r="L31" i="7" s="1"/>
  <c r="L32" i="7" s="1"/>
  <c r="L33" i="7" s="1"/>
  <c r="L34" i="7" s="1"/>
  <c r="L35" i="7" s="1"/>
  <c r="L36" i="7" s="1"/>
  <c r="L37" i="7" s="1"/>
  <c r="L38" i="7" s="1"/>
  <c r="L39" i="7" s="1"/>
  <c r="L40" i="7" s="1"/>
  <c r="L41" i="7" s="1"/>
  <c r="L42" i="7" s="1"/>
  <c r="L43" i="7" s="1"/>
  <c r="L44" i="7" s="1"/>
  <c r="L45" i="7" s="1"/>
  <c r="L46" i="7" s="1"/>
  <c r="L47" i="7" s="1"/>
  <c r="L48" i="7" s="1"/>
  <c r="L49" i="7" s="1"/>
  <c r="L50" i="7" s="1"/>
  <c r="L51" i="7" s="1"/>
  <c r="L52" i="7" s="1"/>
  <c r="L53" i="7" s="1"/>
  <c r="L54" i="7" s="1"/>
  <c r="L55" i="7" s="1"/>
  <c r="L56" i="7" s="1"/>
  <c r="L57" i="7" s="1"/>
  <c r="L58" i="7" s="1"/>
  <c r="L59" i="7" s="1"/>
  <c r="L60" i="7" s="1"/>
  <c r="L61" i="7" s="1"/>
  <c r="L62" i="7" s="1"/>
  <c r="L63" i="7" s="1"/>
  <c r="L64" i="7" s="1"/>
  <c r="L65" i="7" s="1"/>
  <c r="L66" i="7" s="1"/>
  <c r="L67" i="7" s="1"/>
  <c r="L68" i="7" s="1"/>
  <c r="L69" i="7" s="1"/>
  <c r="L70" i="7" s="1"/>
  <c r="I17" i="36"/>
  <c r="AA7" i="7"/>
  <c r="D15" i="11"/>
  <c r="G15" i="11" s="1"/>
  <c r="H15" i="11" s="1"/>
  <c r="I18" i="36" s="1"/>
  <c r="B16" i="11"/>
  <c r="C16" i="11" s="1"/>
  <c r="S21" i="4"/>
  <c r="O15" i="36" l="1"/>
  <c r="N42" i="7"/>
  <c r="N22" i="7"/>
  <c r="N46" i="7"/>
  <c r="N37" i="7"/>
  <c r="N23" i="7"/>
  <c r="N52" i="7"/>
  <c r="N48" i="7"/>
  <c r="N8" i="7"/>
  <c r="B18" i="15"/>
  <c r="C18" i="15" s="1"/>
  <c r="D17" i="15"/>
  <c r="G17" i="15" s="1"/>
  <c r="H17" i="15" s="1"/>
  <c r="V17" i="7"/>
  <c r="S57" i="7"/>
  <c r="G12" i="7"/>
  <c r="D16" i="11"/>
  <c r="G16" i="11" s="1"/>
  <c r="H16" i="11" s="1"/>
  <c r="I19" i="36" s="1"/>
  <c r="B17" i="11"/>
  <c r="C17" i="11" s="1"/>
  <c r="N41" i="7"/>
  <c r="N51" i="7"/>
  <c r="N11" i="7"/>
  <c r="N18" i="7"/>
  <c r="N20" i="7"/>
  <c r="W17" i="13"/>
  <c r="X17" i="13" s="1"/>
  <c r="G17" i="13"/>
  <c r="H17" i="13" s="1"/>
  <c r="B23" i="13"/>
  <c r="C23" i="13" s="1"/>
  <c r="D22" i="13"/>
  <c r="T22" i="13" s="1"/>
  <c r="N25" i="7"/>
  <c r="N15" i="7"/>
  <c r="N3" i="7"/>
  <c r="N12" i="7"/>
  <c r="N17" i="7"/>
  <c r="N44" i="7"/>
  <c r="N53" i="7"/>
  <c r="N29" i="7"/>
  <c r="N30" i="7"/>
  <c r="N64" i="7"/>
  <c r="N27" i="7"/>
  <c r="N49" i="7"/>
  <c r="N58" i="7"/>
  <c r="N70" i="7"/>
  <c r="N4" i="7"/>
  <c r="N38" i="7"/>
  <c r="N24" i="7"/>
  <c r="N39" i="7"/>
  <c r="N31" i="7"/>
  <c r="D31" i="4"/>
  <c r="AD31" i="4" s="1"/>
  <c r="B32" i="4"/>
  <c r="C32" i="4" s="1"/>
  <c r="S22" i="4"/>
  <c r="AG66" i="4" s="1"/>
  <c r="AH66" i="4" s="1"/>
  <c r="AA8" i="7"/>
  <c r="N26" i="7"/>
  <c r="N7" i="7"/>
  <c r="N59" i="7"/>
  <c r="N6" i="7"/>
  <c r="N45" i="7"/>
  <c r="N62" i="7"/>
  <c r="N56" i="7"/>
  <c r="N36" i="7"/>
  <c r="N35" i="7"/>
  <c r="K11" i="15"/>
  <c r="I11" i="11"/>
  <c r="D32" i="17"/>
  <c r="AD32" i="17" s="1"/>
  <c r="B33" i="17"/>
  <c r="C33" i="17" s="1"/>
  <c r="N69" i="7"/>
  <c r="N34" i="7"/>
  <c r="N16" i="7"/>
  <c r="N65" i="7"/>
  <c r="N28" i="7"/>
  <c r="N61" i="7"/>
  <c r="N57" i="7"/>
  <c r="N43" i="7"/>
  <c r="N54" i="7"/>
  <c r="N67" i="7"/>
  <c r="N55" i="7"/>
  <c r="N63" i="7"/>
  <c r="N10" i="7"/>
  <c r="C33" i="32"/>
  <c r="C34" i="32" s="1"/>
  <c r="C35" i="32" s="1"/>
  <c r="C36" i="32" s="1"/>
  <c r="C37" i="32" s="1"/>
  <c r="C38" i="32" s="1"/>
  <c r="C39" i="32" s="1"/>
  <c r="B29" i="32"/>
  <c r="B36" i="12"/>
  <c r="C36" i="12" s="1"/>
  <c r="D35" i="12"/>
  <c r="AD35" i="12" s="1"/>
  <c r="N19" i="7"/>
  <c r="N32" i="7"/>
  <c r="N66" i="7"/>
  <c r="N68" i="7"/>
  <c r="N9" i="7"/>
  <c r="O22" i="32"/>
  <c r="P22" i="32"/>
  <c r="Q6" i="7"/>
  <c r="S6" i="7"/>
  <c r="S5" i="7"/>
  <c r="N40" i="7"/>
  <c r="N14" i="7"/>
  <c r="N50" i="7"/>
  <c r="N47" i="7"/>
  <c r="N21" i="7"/>
  <c r="N13" i="7"/>
  <c r="N33" i="7"/>
  <c r="N5" i="7"/>
  <c r="N60" i="7"/>
  <c r="B33" i="16"/>
  <c r="C33" i="16" s="1"/>
  <c r="D32" i="16"/>
  <c r="AG69" i="4" l="1"/>
  <c r="AH69" i="4" s="1"/>
  <c r="AG73" i="4"/>
  <c r="AH73" i="4" s="1"/>
  <c r="AD12" i="16"/>
  <c r="AD32" i="16"/>
  <c r="B34" i="17"/>
  <c r="C34" i="17" s="1"/>
  <c r="D33" i="17"/>
  <c r="AD33" i="17" s="1"/>
  <c r="C8" i="35"/>
  <c r="B37" i="12"/>
  <c r="C37" i="12" s="1"/>
  <c r="D36" i="12"/>
  <c r="AD36" i="12" s="1"/>
  <c r="AG70" i="4"/>
  <c r="AH70" i="4" s="1"/>
  <c r="S58" i="7"/>
  <c r="G13" i="7"/>
  <c r="D33" i="16"/>
  <c r="AD33" i="16" s="1"/>
  <c r="B34" i="16"/>
  <c r="C34" i="16" s="1"/>
  <c r="D8" i="35"/>
  <c r="F46" i="12"/>
  <c r="F43" i="12"/>
  <c r="F42" i="12"/>
  <c r="F52" i="12"/>
  <c r="F39" i="12"/>
  <c r="F27" i="12"/>
  <c r="F47" i="12"/>
  <c r="F58" i="12"/>
  <c r="F31" i="12"/>
  <c r="F57" i="12"/>
  <c r="F34" i="12"/>
  <c r="F63" i="12"/>
  <c r="F75" i="12"/>
  <c r="F70" i="12"/>
  <c r="F66" i="12"/>
  <c r="F30" i="12"/>
  <c r="F74" i="12"/>
  <c r="F56" i="12"/>
  <c r="F41" i="12"/>
  <c r="F67" i="12"/>
  <c r="F73" i="12"/>
  <c r="F51" i="12"/>
  <c r="F44" i="12"/>
  <c r="F29" i="12"/>
  <c r="F36" i="12"/>
  <c r="F35" i="12"/>
  <c r="F50" i="12"/>
  <c r="F32" i="12"/>
  <c r="F64" i="12"/>
  <c r="F69" i="12"/>
  <c r="F68" i="12"/>
  <c r="F78" i="12"/>
  <c r="F38" i="12"/>
  <c r="F65" i="12"/>
  <c r="F62" i="12"/>
  <c r="F54" i="12"/>
  <c r="F61" i="12"/>
  <c r="F77" i="12"/>
  <c r="F37" i="12"/>
  <c r="F60" i="12"/>
  <c r="F76" i="12"/>
  <c r="F48" i="12"/>
  <c r="F49" i="12"/>
  <c r="F55" i="12"/>
  <c r="F28" i="12"/>
  <c r="F45" i="12"/>
  <c r="F72" i="12"/>
  <c r="F40" i="12"/>
  <c r="F53" i="12"/>
  <c r="F59" i="12"/>
  <c r="F71" i="12"/>
  <c r="F33" i="12"/>
  <c r="V18" i="7"/>
  <c r="AG74" i="4"/>
  <c r="AH74" i="4" s="1"/>
  <c r="AG78" i="4"/>
  <c r="AH78" i="4" s="1"/>
  <c r="AG71" i="4"/>
  <c r="AH71" i="4" s="1"/>
  <c r="AG61" i="4"/>
  <c r="AH61" i="4" s="1"/>
  <c r="AG76" i="4"/>
  <c r="AH76" i="4" s="1"/>
  <c r="AG77" i="4"/>
  <c r="AH77" i="4" s="1"/>
  <c r="AG59" i="4"/>
  <c r="AH59" i="4" s="1"/>
  <c r="AG64" i="4"/>
  <c r="AH64" i="4" s="1"/>
  <c r="AG63" i="4"/>
  <c r="AH63" i="4" s="1"/>
  <c r="AG68" i="4"/>
  <c r="AH68" i="4" s="1"/>
  <c r="AG65" i="4"/>
  <c r="AH65" i="4" s="1"/>
  <c r="F18" i="13"/>
  <c r="F19" i="13"/>
  <c r="O14" i="36"/>
  <c r="AA9" i="7"/>
  <c r="AG75" i="4"/>
  <c r="AH75" i="4" s="1"/>
  <c r="B33" i="4"/>
  <c r="C33" i="4" s="1"/>
  <c r="D32" i="4"/>
  <c r="AD32" i="4" s="1"/>
  <c r="AG60" i="4"/>
  <c r="AH60" i="4" s="1"/>
  <c r="D18" i="15"/>
  <c r="G18" i="15" s="1"/>
  <c r="H18" i="15" s="1"/>
  <c r="B19" i="15"/>
  <c r="C19" i="15" s="1"/>
  <c r="I18" i="13"/>
  <c r="J19" i="13" s="1"/>
  <c r="K20" i="13" s="1"/>
  <c r="L21" i="13" s="1"/>
  <c r="M22" i="13" s="1"/>
  <c r="N23" i="13" s="1"/>
  <c r="O24" i="13" s="1"/>
  <c r="P25" i="13" s="1"/>
  <c r="Q26" i="13" s="1"/>
  <c r="Q7" i="7"/>
  <c r="P29" i="32"/>
  <c r="D9" i="35" s="1"/>
  <c r="O29" i="32"/>
  <c r="C9" i="35" s="1"/>
  <c r="AG67" i="4"/>
  <c r="AH67" i="4" s="1"/>
  <c r="AG72" i="4"/>
  <c r="AH72" i="4" s="1"/>
  <c r="C40" i="32"/>
  <c r="C41" i="32" s="1"/>
  <c r="C42" i="32" s="1"/>
  <c r="C43" i="32" s="1"/>
  <c r="C44" i="32" s="1"/>
  <c r="C45" i="32" s="1"/>
  <c r="C46" i="32" s="1"/>
  <c r="B36" i="32"/>
  <c r="AG58" i="4"/>
  <c r="AH58" i="4" s="1"/>
  <c r="AG62" i="4"/>
  <c r="AH62" i="4" s="1"/>
  <c r="B24" i="13"/>
  <c r="C24" i="13" s="1"/>
  <c r="D23" i="13"/>
  <c r="T23" i="13" s="1"/>
  <c r="D17" i="11"/>
  <c r="G17" i="11" s="1"/>
  <c r="H17" i="11" s="1"/>
  <c r="I20" i="36" s="1"/>
  <c r="B18" i="11"/>
  <c r="C18" i="11" s="1"/>
  <c r="AG71" i="12" l="1"/>
  <c r="AH71" i="12" s="1"/>
  <c r="G71" i="12"/>
  <c r="H71" i="12" s="1"/>
  <c r="G62" i="12"/>
  <c r="H62" i="12" s="1"/>
  <c r="AG62" i="12"/>
  <c r="AH62" i="12" s="1"/>
  <c r="G50" i="12"/>
  <c r="H50" i="12" s="1"/>
  <c r="AG50" i="12"/>
  <c r="AH50" i="12" s="1"/>
  <c r="G41" i="12"/>
  <c r="H41" i="12" s="1"/>
  <c r="AG34" i="12"/>
  <c r="AH34" i="12" s="1"/>
  <c r="G34" i="12"/>
  <c r="H34" i="12" s="1"/>
  <c r="G42" i="12"/>
  <c r="H42" i="12" s="1"/>
  <c r="K13" i="15"/>
  <c r="I13" i="11"/>
  <c r="AG59" i="12"/>
  <c r="AH59" i="12" s="1"/>
  <c r="G59" i="12"/>
  <c r="H59" i="12" s="1"/>
  <c r="AG48" i="12"/>
  <c r="AH48" i="12" s="1"/>
  <c r="G48" i="12"/>
  <c r="H48" i="12" s="1"/>
  <c r="G65" i="12"/>
  <c r="H65" i="12" s="1"/>
  <c r="AG65" i="12"/>
  <c r="AH65" i="12" s="1"/>
  <c r="G35" i="12"/>
  <c r="H35" i="12" s="1"/>
  <c r="AG35" i="12"/>
  <c r="AH35" i="12" s="1"/>
  <c r="AG56" i="12"/>
  <c r="AH56" i="12" s="1"/>
  <c r="G56" i="12"/>
  <c r="H56" i="12" s="1"/>
  <c r="AG57" i="12"/>
  <c r="AH57" i="12" s="1"/>
  <c r="G57" i="12"/>
  <c r="H57" i="12" s="1"/>
  <c r="G43" i="12"/>
  <c r="H43" i="12" s="1"/>
  <c r="B19" i="11"/>
  <c r="C19" i="11" s="1"/>
  <c r="D18" i="11"/>
  <c r="G18" i="11" s="1"/>
  <c r="H18" i="11" s="1"/>
  <c r="I21" i="36" s="1"/>
  <c r="B20" i="15"/>
  <c r="C20" i="15" s="1"/>
  <c r="D19" i="15"/>
  <c r="G19" i="15" s="1"/>
  <c r="H19" i="15" s="1"/>
  <c r="AG53" i="12"/>
  <c r="AH53" i="12" s="1"/>
  <c r="G53" i="12"/>
  <c r="H53" i="12" s="1"/>
  <c r="AG76" i="12"/>
  <c r="AH76" i="12" s="1"/>
  <c r="G76" i="12"/>
  <c r="H76" i="12" s="1"/>
  <c r="G38" i="12"/>
  <c r="H38" i="12" s="1"/>
  <c r="G36" i="12"/>
  <c r="H36" i="12" s="1"/>
  <c r="AG74" i="12"/>
  <c r="AH74" i="12" s="1"/>
  <c r="G74" i="12"/>
  <c r="H74" i="12" s="1"/>
  <c r="G31" i="12"/>
  <c r="H31" i="12" s="1"/>
  <c r="AG31" i="12"/>
  <c r="AH31" i="12" s="1"/>
  <c r="G46" i="12"/>
  <c r="H46" i="12" s="1"/>
  <c r="AG46" i="12"/>
  <c r="AH46" i="12" s="1"/>
  <c r="D34" i="17"/>
  <c r="AD34" i="17" s="1"/>
  <c r="B35" i="17"/>
  <c r="C35" i="17" s="1"/>
  <c r="W19" i="13"/>
  <c r="X19" i="13" s="1"/>
  <c r="G19" i="13"/>
  <c r="H19" i="13" s="1"/>
  <c r="G40" i="12"/>
  <c r="H40" i="12" s="1"/>
  <c r="G60" i="12"/>
  <c r="H60" i="12" s="1"/>
  <c r="AG60" i="12"/>
  <c r="AH60" i="12" s="1"/>
  <c r="G78" i="12"/>
  <c r="H78" i="12" s="1"/>
  <c r="AG78" i="12"/>
  <c r="AH78" i="12" s="1"/>
  <c r="G29" i="12"/>
  <c r="H29" i="12" s="1"/>
  <c r="AG29" i="12"/>
  <c r="AH29" i="12" s="1"/>
  <c r="AG30" i="12"/>
  <c r="AH30" i="12" s="1"/>
  <c r="G30" i="12"/>
  <c r="H30" i="12" s="1"/>
  <c r="AG58" i="12"/>
  <c r="AH58" i="12" s="1"/>
  <c r="G58" i="12"/>
  <c r="H58" i="12" s="1"/>
  <c r="S59" i="7"/>
  <c r="G72" i="12"/>
  <c r="H72" i="12" s="1"/>
  <c r="AG72" i="12"/>
  <c r="AH72" i="12" s="1"/>
  <c r="G37" i="12"/>
  <c r="H37" i="12" s="1"/>
  <c r="AG68" i="12"/>
  <c r="AH68" i="12" s="1"/>
  <c r="G68" i="12"/>
  <c r="H68" i="12" s="1"/>
  <c r="G44" i="12"/>
  <c r="H44" i="12" s="1"/>
  <c r="AG66" i="12"/>
  <c r="AH66" i="12" s="1"/>
  <c r="G66" i="12"/>
  <c r="H66" i="12" s="1"/>
  <c r="G47" i="12"/>
  <c r="H47" i="12" s="1"/>
  <c r="AG47" i="12"/>
  <c r="AH47" i="12" s="1"/>
  <c r="D33" i="4"/>
  <c r="AD33" i="4" s="1"/>
  <c r="B34" i="4"/>
  <c r="C34" i="4" s="1"/>
  <c r="V19" i="7"/>
  <c r="G69" i="12"/>
  <c r="H69" i="12" s="1"/>
  <c r="AG69" i="12"/>
  <c r="AH69" i="12" s="1"/>
  <c r="AG27" i="12"/>
  <c r="AH27" i="12" s="1"/>
  <c r="G27" i="12"/>
  <c r="H27" i="12" s="1"/>
  <c r="D34" i="16"/>
  <c r="AD34" i="16" s="1"/>
  <c r="B35" i="16"/>
  <c r="C35" i="16" s="1"/>
  <c r="G14" i="7"/>
  <c r="P36" i="32"/>
  <c r="D10" i="35" s="1"/>
  <c r="O36" i="32"/>
  <c r="C10" i="35" s="1"/>
  <c r="AG45" i="12"/>
  <c r="AH45" i="12" s="1"/>
  <c r="G45" i="12"/>
  <c r="H45" i="12" s="1"/>
  <c r="AG51" i="12"/>
  <c r="AH51" i="12" s="1"/>
  <c r="G51" i="12"/>
  <c r="H51" i="12" s="1"/>
  <c r="Q8" i="7"/>
  <c r="S7" i="7"/>
  <c r="D37" i="12"/>
  <c r="AD37" i="12" s="1"/>
  <c r="B38" i="12"/>
  <c r="C38" i="12" s="1"/>
  <c r="G49" i="12"/>
  <c r="H49" i="12" s="1"/>
  <c r="AG49" i="12"/>
  <c r="AH49" i="12" s="1"/>
  <c r="AA10" i="7"/>
  <c r="B25" i="13"/>
  <c r="C25" i="13" s="1"/>
  <c r="D24" i="13"/>
  <c r="T24" i="13" s="1"/>
  <c r="G77" i="12"/>
  <c r="H77" i="12" s="1"/>
  <c r="AG77" i="12"/>
  <c r="AH77" i="12" s="1"/>
  <c r="AG70" i="12"/>
  <c r="AH70" i="12" s="1"/>
  <c r="G70" i="12"/>
  <c r="H70" i="12" s="1"/>
  <c r="C47" i="32"/>
  <c r="C48" i="32" s="1"/>
  <c r="C49" i="32" s="1"/>
  <c r="C50" i="32" s="1"/>
  <c r="C51" i="32" s="1"/>
  <c r="C52" i="32" s="1"/>
  <c r="C53" i="32" s="1"/>
  <c r="B43" i="32"/>
  <c r="G18" i="13"/>
  <c r="H18" i="13" s="1"/>
  <c r="W18" i="13"/>
  <c r="X18" i="13" s="1"/>
  <c r="AG28" i="12"/>
  <c r="AH28" i="12" s="1"/>
  <c r="G28" i="12"/>
  <c r="H28" i="12" s="1"/>
  <c r="G61" i="12"/>
  <c r="H61" i="12" s="1"/>
  <c r="AG61" i="12"/>
  <c r="AH61" i="12" s="1"/>
  <c r="G64" i="12"/>
  <c r="H64" i="12" s="1"/>
  <c r="AG64" i="12"/>
  <c r="AH64" i="12" s="1"/>
  <c r="AG73" i="12"/>
  <c r="AH73" i="12" s="1"/>
  <c r="G73" i="12"/>
  <c r="H73" i="12" s="1"/>
  <c r="AG75" i="12"/>
  <c r="AH75" i="12" s="1"/>
  <c r="G75" i="12"/>
  <c r="H75" i="12" s="1"/>
  <c r="G39" i="12"/>
  <c r="H39" i="12" s="1"/>
  <c r="I14" i="11"/>
  <c r="K14" i="15"/>
  <c r="G33" i="12"/>
  <c r="H33" i="12" s="1"/>
  <c r="AG33" i="12"/>
  <c r="AH33" i="12" s="1"/>
  <c r="G55" i="12"/>
  <c r="H55" i="12" s="1"/>
  <c r="AG55" i="12"/>
  <c r="AH55" i="12" s="1"/>
  <c r="G54" i="12"/>
  <c r="H54" i="12" s="1"/>
  <c r="AG54" i="12"/>
  <c r="AH54" i="12" s="1"/>
  <c r="G32" i="12"/>
  <c r="H32" i="12" s="1"/>
  <c r="AG32" i="12"/>
  <c r="AH32" i="12" s="1"/>
  <c r="AG67" i="12"/>
  <c r="AH67" i="12" s="1"/>
  <c r="G67" i="12"/>
  <c r="H67" i="12" s="1"/>
  <c r="G63" i="12"/>
  <c r="H63" i="12" s="1"/>
  <c r="AG63" i="12"/>
  <c r="AH63" i="12" s="1"/>
  <c r="G52" i="12"/>
  <c r="H52" i="12" s="1"/>
  <c r="AG52" i="12"/>
  <c r="AH52" i="12" s="1"/>
  <c r="I3" i="7"/>
  <c r="O17" i="36" l="1"/>
  <c r="I78" i="12"/>
  <c r="J27" i="12" s="1"/>
  <c r="K28" i="12" s="1"/>
  <c r="L29" i="12" s="1"/>
  <c r="M30" i="12" s="1"/>
  <c r="N31" i="12" s="1"/>
  <c r="O32" i="12" s="1"/>
  <c r="P33" i="12" s="1"/>
  <c r="Q34" i="12" s="1"/>
  <c r="R35" i="12" s="1"/>
  <c r="S36" i="12" s="1"/>
  <c r="T37" i="12" s="1"/>
  <c r="U38" i="12" s="1"/>
  <c r="V39" i="12" s="1"/>
  <c r="W40" i="12" s="1"/>
  <c r="X41" i="12" s="1"/>
  <c r="Y42" i="12" s="1"/>
  <c r="Z43" i="12" s="1"/>
  <c r="AA44" i="12" s="1"/>
  <c r="I48" i="12"/>
  <c r="J49" i="12" s="1"/>
  <c r="K50" i="12" s="1"/>
  <c r="L51" i="12" s="1"/>
  <c r="M52" i="12" s="1"/>
  <c r="N53" i="12" s="1"/>
  <c r="O54" i="12" s="1"/>
  <c r="P55" i="12" s="1"/>
  <c r="Q56" i="12" s="1"/>
  <c r="R57" i="12" s="1"/>
  <c r="S58" i="12" s="1"/>
  <c r="T59" i="12" s="1"/>
  <c r="U60" i="12" s="1"/>
  <c r="V61" i="12" s="1"/>
  <c r="W62" i="12" s="1"/>
  <c r="X63" i="12" s="1"/>
  <c r="Y64" i="12" s="1"/>
  <c r="Z65" i="12" s="1"/>
  <c r="AA66" i="12" s="1"/>
  <c r="I43" i="12"/>
  <c r="J44" i="12" s="1"/>
  <c r="K45" i="12" s="1"/>
  <c r="L46" i="12" s="1"/>
  <c r="M47" i="12" s="1"/>
  <c r="N48" i="12" s="1"/>
  <c r="O49" i="12" s="1"/>
  <c r="P50" i="12" s="1"/>
  <c r="Q51" i="12" s="1"/>
  <c r="R52" i="12" s="1"/>
  <c r="S53" i="12" s="1"/>
  <c r="T54" i="12" s="1"/>
  <c r="U55" i="12" s="1"/>
  <c r="V56" i="12" s="1"/>
  <c r="W57" i="12" s="1"/>
  <c r="X58" i="12" s="1"/>
  <c r="Y59" i="12" s="1"/>
  <c r="Z60" i="12" s="1"/>
  <c r="AA61" i="12" s="1"/>
  <c r="I74" i="12"/>
  <c r="J75" i="12" s="1"/>
  <c r="K76" i="12" s="1"/>
  <c r="L77" i="12" s="1"/>
  <c r="M78" i="12" s="1"/>
  <c r="N27" i="12" s="1"/>
  <c r="O28" i="12" s="1"/>
  <c r="P29" i="12" s="1"/>
  <c r="Q30" i="12" s="1"/>
  <c r="R31" i="12" s="1"/>
  <c r="S32" i="12" s="1"/>
  <c r="T33" i="12" s="1"/>
  <c r="U34" i="12" s="1"/>
  <c r="V35" i="12" s="1"/>
  <c r="W36" i="12" s="1"/>
  <c r="X37" i="12" s="1"/>
  <c r="Y38" i="12" s="1"/>
  <c r="Z39" i="12" s="1"/>
  <c r="AA40" i="12" s="1"/>
  <c r="F20" i="13"/>
  <c r="I15" i="11"/>
  <c r="K15" i="15"/>
  <c r="I20" i="13"/>
  <c r="J21" i="13" s="1"/>
  <c r="K22" i="13" s="1"/>
  <c r="L23" i="13" s="1"/>
  <c r="M24" i="13" s="1"/>
  <c r="N25" i="13" s="1"/>
  <c r="O26" i="13" s="1"/>
  <c r="P27" i="13" s="1"/>
  <c r="Q28" i="13" s="1"/>
  <c r="I35" i="12"/>
  <c r="J36" i="12" s="1"/>
  <c r="K37" i="12" s="1"/>
  <c r="L38" i="12" s="1"/>
  <c r="M39" i="12" s="1"/>
  <c r="N40" i="12" s="1"/>
  <c r="O41" i="12" s="1"/>
  <c r="P42" i="12" s="1"/>
  <c r="Q43" i="12" s="1"/>
  <c r="R44" i="12" s="1"/>
  <c r="S45" i="12" s="1"/>
  <c r="T46" i="12" s="1"/>
  <c r="U47" i="12" s="1"/>
  <c r="V48" i="12" s="1"/>
  <c r="W49" i="12" s="1"/>
  <c r="X50" i="12" s="1"/>
  <c r="Y51" i="12" s="1"/>
  <c r="Z52" i="12" s="1"/>
  <c r="AA53" i="12" s="1"/>
  <c r="I72" i="12"/>
  <c r="J73" i="12" s="1"/>
  <c r="K74" i="12" s="1"/>
  <c r="L75" i="12" s="1"/>
  <c r="M76" i="12" s="1"/>
  <c r="N77" i="12" s="1"/>
  <c r="O78" i="12" s="1"/>
  <c r="P27" i="12" s="1"/>
  <c r="Q28" i="12" s="1"/>
  <c r="R29" i="12" s="1"/>
  <c r="S30" i="12" s="1"/>
  <c r="T31" i="12" s="1"/>
  <c r="U32" i="12" s="1"/>
  <c r="V33" i="12" s="1"/>
  <c r="W34" i="12" s="1"/>
  <c r="X35" i="12" s="1"/>
  <c r="Y36" i="12" s="1"/>
  <c r="Z37" i="12" s="1"/>
  <c r="AA38" i="12" s="1"/>
  <c r="I64" i="12"/>
  <c r="J65" i="12" s="1"/>
  <c r="K66" i="12" s="1"/>
  <c r="L67" i="12" s="1"/>
  <c r="M68" i="12" s="1"/>
  <c r="N69" i="12" s="1"/>
  <c r="O70" i="12" s="1"/>
  <c r="P71" i="12" s="1"/>
  <c r="Q72" i="12" s="1"/>
  <c r="R73" i="12" s="1"/>
  <c r="S74" i="12" s="1"/>
  <c r="T75" i="12" s="1"/>
  <c r="U76" i="12" s="1"/>
  <c r="V77" i="12" s="1"/>
  <c r="W78" i="12" s="1"/>
  <c r="X27" i="12" s="1"/>
  <c r="Y28" i="12" s="1"/>
  <c r="Z29" i="12" s="1"/>
  <c r="AA30" i="12" s="1"/>
  <c r="I50" i="12"/>
  <c r="J51" i="12" s="1"/>
  <c r="K52" i="12" s="1"/>
  <c r="L53" i="12" s="1"/>
  <c r="M54" i="12" s="1"/>
  <c r="N55" i="12" s="1"/>
  <c r="O56" i="12" s="1"/>
  <c r="P57" i="12" s="1"/>
  <c r="Q58" i="12" s="1"/>
  <c r="R59" i="12" s="1"/>
  <c r="S60" i="12" s="1"/>
  <c r="T61" i="12" s="1"/>
  <c r="U62" i="12" s="1"/>
  <c r="V63" i="12" s="1"/>
  <c r="W64" i="12" s="1"/>
  <c r="X65" i="12" s="1"/>
  <c r="Y66" i="12" s="1"/>
  <c r="Z67" i="12" s="1"/>
  <c r="AA68" i="12" s="1"/>
  <c r="I37" i="12"/>
  <c r="J38" i="12" s="1"/>
  <c r="K39" i="12" s="1"/>
  <c r="L40" i="12" s="1"/>
  <c r="M41" i="12" s="1"/>
  <c r="N42" i="12" s="1"/>
  <c r="O43" i="12" s="1"/>
  <c r="P44" i="12" s="1"/>
  <c r="Q45" i="12" s="1"/>
  <c r="R46" i="12" s="1"/>
  <c r="S47" i="12" s="1"/>
  <c r="T48" i="12" s="1"/>
  <c r="U49" i="12" s="1"/>
  <c r="V50" i="12" s="1"/>
  <c r="W51" i="12" s="1"/>
  <c r="X52" i="12" s="1"/>
  <c r="Y53" i="12" s="1"/>
  <c r="Z54" i="12" s="1"/>
  <c r="AA55" i="12" s="1"/>
  <c r="I68" i="12"/>
  <c r="J69" i="12" s="1"/>
  <c r="K70" i="12" s="1"/>
  <c r="L71" i="12" s="1"/>
  <c r="M72" i="12" s="1"/>
  <c r="N73" i="12" s="1"/>
  <c r="O74" i="12" s="1"/>
  <c r="P75" i="12" s="1"/>
  <c r="Q76" i="12" s="1"/>
  <c r="R77" i="12" s="1"/>
  <c r="S78" i="12" s="1"/>
  <c r="T27" i="12" s="1"/>
  <c r="U28" i="12" s="1"/>
  <c r="V29" i="12" s="1"/>
  <c r="W30" i="12" s="1"/>
  <c r="X31" i="12" s="1"/>
  <c r="Y32" i="12" s="1"/>
  <c r="Z33" i="12" s="1"/>
  <c r="AA34" i="12" s="1"/>
  <c r="I70" i="12"/>
  <c r="J71" i="12" s="1"/>
  <c r="K72" i="12" s="1"/>
  <c r="L73" i="12" s="1"/>
  <c r="M74" i="12" s="1"/>
  <c r="N75" i="12" s="1"/>
  <c r="O76" i="12" s="1"/>
  <c r="P77" i="12" s="1"/>
  <c r="Q78" i="12" s="1"/>
  <c r="R27" i="12" s="1"/>
  <c r="S28" i="12" s="1"/>
  <c r="T29" i="12" s="1"/>
  <c r="U30" i="12" s="1"/>
  <c r="V31" i="12" s="1"/>
  <c r="W32" i="12" s="1"/>
  <c r="X33" i="12" s="1"/>
  <c r="Y34" i="12" s="1"/>
  <c r="Z35" i="12" s="1"/>
  <c r="AA36" i="12" s="1"/>
  <c r="I34" i="12"/>
  <c r="J35" i="12" s="1"/>
  <c r="K36" i="12" s="1"/>
  <c r="L37" i="12" s="1"/>
  <c r="M38" i="12" s="1"/>
  <c r="N39" i="12" s="1"/>
  <c r="O40" i="12" s="1"/>
  <c r="P41" i="12" s="1"/>
  <c r="Q42" i="12" s="1"/>
  <c r="R43" i="12" s="1"/>
  <c r="S44" i="12" s="1"/>
  <c r="T45" i="12" s="1"/>
  <c r="U46" i="12" s="1"/>
  <c r="V47" i="12" s="1"/>
  <c r="W48" i="12" s="1"/>
  <c r="X49" i="12" s="1"/>
  <c r="Y50" i="12" s="1"/>
  <c r="Z51" i="12" s="1"/>
  <c r="AA52" i="12" s="1"/>
  <c r="S60" i="7"/>
  <c r="I73" i="12"/>
  <c r="J74" i="12" s="1"/>
  <c r="K75" i="12" s="1"/>
  <c r="L76" i="12" s="1"/>
  <c r="M77" i="12" s="1"/>
  <c r="N78" i="12" s="1"/>
  <c r="O27" i="12" s="1"/>
  <c r="P28" i="12" s="1"/>
  <c r="Q29" i="12" s="1"/>
  <c r="R30" i="12" s="1"/>
  <c r="S31" i="12" s="1"/>
  <c r="T32" i="12" s="1"/>
  <c r="U33" i="12" s="1"/>
  <c r="V34" i="12" s="1"/>
  <c r="W35" i="12" s="1"/>
  <c r="X36" i="12" s="1"/>
  <c r="Y37" i="12" s="1"/>
  <c r="Z38" i="12" s="1"/>
  <c r="AA39" i="12" s="1"/>
  <c r="I47" i="12"/>
  <c r="J48" i="12" s="1"/>
  <c r="K49" i="12" s="1"/>
  <c r="L50" i="12" s="1"/>
  <c r="M51" i="12" s="1"/>
  <c r="N52" i="12" s="1"/>
  <c r="O53" i="12" s="1"/>
  <c r="P54" i="12" s="1"/>
  <c r="Q55" i="12" s="1"/>
  <c r="R56" i="12" s="1"/>
  <c r="S57" i="12" s="1"/>
  <c r="T58" i="12" s="1"/>
  <c r="U59" i="12" s="1"/>
  <c r="V60" i="12" s="1"/>
  <c r="W61" i="12" s="1"/>
  <c r="X62" i="12" s="1"/>
  <c r="Y63" i="12" s="1"/>
  <c r="Z64" i="12" s="1"/>
  <c r="AA65" i="12" s="1"/>
  <c r="B20" i="11"/>
  <c r="C20" i="11" s="1"/>
  <c r="D19" i="11"/>
  <c r="G19" i="11" s="1"/>
  <c r="H19" i="11" s="1"/>
  <c r="I22" i="36" s="1"/>
  <c r="I36" i="12"/>
  <c r="I52" i="12"/>
  <c r="J53" i="12" s="1"/>
  <c r="K54" i="12" s="1"/>
  <c r="L55" i="12" s="1"/>
  <c r="M56" i="12" s="1"/>
  <c r="N57" i="12" s="1"/>
  <c r="O58" i="12" s="1"/>
  <c r="P59" i="12" s="1"/>
  <c r="Q60" i="12" s="1"/>
  <c r="R61" i="12" s="1"/>
  <c r="S62" i="12" s="1"/>
  <c r="T63" i="12" s="1"/>
  <c r="U64" i="12" s="1"/>
  <c r="V65" i="12" s="1"/>
  <c r="W66" i="12" s="1"/>
  <c r="X67" i="12" s="1"/>
  <c r="Y68" i="12" s="1"/>
  <c r="Z69" i="12" s="1"/>
  <c r="AA70" i="12" s="1"/>
  <c r="I41" i="12"/>
  <c r="I63" i="12"/>
  <c r="J64" i="12" s="1"/>
  <c r="K65" i="12" s="1"/>
  <c r="L66" i="12" s="1"/>
  <c r="M67" i="12" s="1"/>
  <c r="N68" i="12" s="1"/>
  <c r="O69" i="12" s="1"/>
  <c r="P70" i="12" s="1"/>
  <c r="Q71" i="12" s="1"/>
  <c r="R72" i="12" s="1"/>
  <c r="S73" i="12" s="1"/>
  <c r="T74" i="12" s="1"/>
  <c r="U75" i="12" s="1"/>
  <c r="V76" i="12" s="1"/>
  <c r="W77" i="12" s="1"/>
  <c r="X78" i="12" s="1"/>
  <c r="Y27" i="12" s="1"/>
  <c r="Z28" i="12" s="1"/>
  <c r="AA29" i="12" s="1"/>
  <c r="I67" i="12"/>
  <c r="J68" i="12" s="1"/>
  <c r="K69" i="12" s="1"/>
  <c r="L70" i="12" s="1"/>
  <c r="M71" i="12" s="1"/>
  <c r="N72" i="12" s="1"/>
  <c r="O73" i="12" s="1"/>
  <c r="P74" i="12" s="1"/>
  <c r="Q75" i="12" s="1"/>
  <c r="R76" i="12" s="1"/>
  <c r="S77" i="12" s="1"/>
  <c r="T78" i="12" s="1"/>
  <c r="U27" i="12" s="1"/>
  <c r="V28" i="12" s="1"/>
  <c r="W29" i="12" s="1"/>
  <c r="X30" i="12" s="1"/>
  <c r="Y31" i="12" s="1"/>
  <c r="Z32" i="12" s="1"/>
  <c r="AA33" i="12" s="1"/>
  <c r="I46" i="12"/>
  <c r="J47" i="12" s="1"/>
  <c r="K48" i="12" s="1"/>
  <c r="L49" i="12" s="1"/>
  <c r="M50" i="12" s="1"/>
  <c r="N51" i="12" s="1"/>
  <c r="O52" i="12" s="1"/>
  <c r="P53" i="12" s="1"/>
  <c r="Q54" i="12" s="1"/>
  <c r="R55" i="12" s="1"/>
  <c r="S56" i="12" s="1"/>
  <c r="T57" i="12" s="1"/>
  <c r="U58" i="12" s="1"/>
  <c r="V59" i="12" s="1"/>
  <c r="W60" i="12" s="1"/>
  <c r="X61" i="12" s="1"/>
  <c r="Y62" i="12" s="1"/>
  <c r="Z63" i="12" s="1"/>
  <c r="AA64" i="12" s="1"/>
  <c r="V20" i="7"/>
  <c r="I30" i="12"/>
  <c r="J31" i="12" s="1"/>
  <c r="K32" i="12" s="1"/>
  <c r="L33" i="12" s="1"/>
  <c r="M34" i="12" s="1"/>
  <c r="N35" i="12" s="1"/>
  <c r="O36" i="12" s="1"/>
  <c r="P37" i="12" s="1"/>
  <c r="Q38" i="12" s="1"/>
  <c r="R39" i="12" s="1"/>
  <c r="S40" i="12" s="1"/>
  <c r="T41" i="12" s="1"/>
  <c r="U42" i="12" s="1"/>
  <c r="V43" i="12" s="1"/>
  <c r="W44" i="12" s="1"/>
  <c r="X45" i="12" s="1"/>
  <c r="Y46" i="12" s="1"/>
  <c r="Z47" i="12" s="1"/>
  <c r="AA48" i="12" s="1"/>
  <c r="I39" i="12"/>
  <c r="J40" i="12" s="1"/>
  <c r="K41" i="12" s="1"/>
  <c r="L42" i="12" s="1"/>
  <c r="M43" i="12" s="1"/>
  <c r="N44" i="12" s="1"/>
  <c r="O45" i="12" s="1"/>
  <c r="P46" i="12" s="1"/>
  <c r="Q47" i="12" s="1"/>
  <c r="R48" i="12" s="1"/>
  <c r="S49" i="12" s="1"/>
  <c r="T50" i="12" s="1"/>
  <c r="U51" i="12" s="1"/>
  <c r="V52" i="12" s="1"/>
  <c r="W53" i="12" s="1"/>
  <c r="X54" i="12" s="1"/>
  <c r="Y55" i="12" s="1"/>
  <c r="Z56" i="12" s="1"/>
  <c r="AA57" i="12" s="1"/>
  <c r="O43" i="32"/>
  <c r="C11" i="35" s="1"/>
  <c r="P43" i="32"/>
  <c r="D38" i="12"/>
  <c r="AD38" i="12" s="1"/>
  <c r="B39" i="12"/>
  <c r="C39" i="12" s="1"/>
  <c r="G15" i="7"/>
  <c r="I4" i="7" s="1"/>
  <c r="I55" i="7"/>
  <c r="I77" i="12"/>
  <c r="J78" i="12" s="1"/>
  <c r="K27" i="12" s="1"/>
  <c r="L28" i="12" s="1"/>
  <c r="M29" i="12" s="1"/>
  <c r="N30" i="12" s="1"/>
  <c r="O31" i="12" s="1"/>
  <c r="P32" i="12" s="1"/>
  <c r="Q33" i="12" s="1"/>
  <c r="R34" i="12" s="1"/>
  <c r="S35" i="12" s="1"/>
  <c r="T36" i="12" s="1"/>
  <c r="U37" i="12" s="1"/>
  <c r="V38" i="12" s="1"/>
  <c r="W39" i="12" s="1"/>
  <c r="X40" i="12" s="1"/>
  <c r="Y41" i="12" s="1"/>
  <c r="Z42" i="12" s="1"/>
  <c r="AA43" i="12" s="1"/>
  <c r="D20" i="15"/>
  <c r="G20" i="15" s="1"/>
  <c r="H20" i="15" s="1"/>
  <c r="B21" i="15"/>
  <c r="C21" i="15" s="1"/>
  <c r="I65" i="12"/>
  <c r="J66" i="12" s="1"/>
  <c r="K67" i="12" s="1"/>
  <c r="L68" i="12" s="1"/>
  <c r="M69" i="12" s="1"/>
  <c r="N70" i="12" s="1"/>
  <c r="O71" i="12" s="1"/>
  <c r="P72" i="12" s="1"/>
  <c r="Q73" i="12" s="1"/>
  <c r="R74" i="12" s="1"/>
  <c r="S75" i="12" s="1"/>
  <c r="T76" i="12" s="1"/>
  <c r="U77" i="12" s="1"/>
  <c r="V78" i="12" s="1"/>
  <c r="W27" i="12" s="1"/>
  <c r="X28" i="12" s="1"/>
  <c r="Y29" i="12" s="1"/>
  <c r="Z30" i="12" s="1"/>
  <c r="AA31" i="12" s="1"/>
  <c r="B50" i="32"/>
  <c r="C54" i="32"/>
  <c r="C55" i="32" s="1"/>
  <c r="C56" i="32" s="1"/>
  <c r="C57" i="32" s="1"/>
  <c r="C58" i="32" s="1"/>
  <c r="C59" i="32" s="1"/>
  <c r="C60" i="32" s="1"/>
  <c r="B36" i="16"/>
  <c r="C36" i="16" s="1"/>
  <c r="D35" i="16"/>
  <c r="AD35" i="16" s="1"/>
  <c r="B35" i="4"/>
  <c r="C35" i="4" s="1"/>
  <c r="D34" i="4"/>
  <c r="AD34" i="4" s="1"/>
  <c r="I45" i="12"/>
  <c r="J46" i="12" s="1"/>
  <c r="K47" i="12" s="1"/>
  <c r="L48" i="12" s="1"/>
  <c r="M49" i="12" s="1"/>
  <c r="N50" i="12" s="1"/>
  <c r="O51" i="12" s="1"/>
  <c r="P52" i="12" s="1"/>
  <c r="Q53" i="12" s="1"/>
  <c r="R54" i="12" s="1"/>
  <c r="S55" i="12" s="1"/>
  <c r="T56" i="12" s="1"/>
  <c r="U57" i="12" s="1"/>
  <c r="V58" i="12" s="1"/>
  <c r="W59" i="12" s="1"/>
  <c r="X60" i="12" s="1"/>
  <c r="Y61" i="12" s="1"/>
  <c r="Z62" i="12" s="1"/>
  <c r="AA63" i="12" s="1"/>
  <c r="I27" i="12"/>
  <c r="J28" i="12" s="1"/>
  <c r="K29" i="12" s="1"/>
  <c r="L30" i="12" s="1"/>
  <c r="M31" i="12" s="1"/>
  <c r="N32" i="12" s="1"/>
  <c r="O33" i="12" s="1"/>
  <c r="P34" i="12" s="1"/>
  <c r="Q35" i="12" s="1"/>
  <c r="R36" i="12" s="1"/>
  <c r="S37" i="12" s="1"/>
  <c r="T38" i="12" s="1"/>
  <c r="U39" i="12" s="1"/>
  <c r="V40" i="12" s="1"/>
  <c r="W41" i="12" s="1"/>
  <c r="X42" i="12" s="1"/>
  <c r="Y43" i="12" s="1"/>
  <c r="Z44" i="12" s="1"/>
  <c r="AA45" i="12" s="1"/>
  <c r="I32" i="12"/>
  <c r="J33" i="12" s="1"/>
  <c r="K34" i="12" s="1"/>
  <c r="L35" i="12" s="1"/>
  <c r="M36" i="12" s="1"/>
  <c r="N37" i="12" s="1"/>
  <c r="O38" i="12" s="1"/>
  <c r="P39" i="12" s="1"/>
  <c r="Q40" i="12" s="1"/>
  <c r="R41" i="12" s="1"/>
  <c r="S42" i="12" s="1"/>
  <c r="T43" i="12" s="1"/>
  <c r="U44" i="12" s="1"/>
  <c r="V45" i="12" s="1"/>
  <c r="W46" i="12" s="1"/>
  <c r="X47" i="12" s="1"/>
  <c r="Y48" i="12" s="1"/>
  <c r="Z49" i="12" s="1"/>
  <c r="AA50" i="12" s="1"/>
  <c r="I44" i="12"/>
  <c r="J45" i="12" s="1"/>
  <c r="K46" i="12" s="1"/>
  <c r="L47" i="12" s="1"/>
  <c r="M48" i="12" s="1"/>
  <c r="N49" i="12" s="1"/>
  <c r="O50" i="12" s="1"/>
  <c r="P51" i="12" s="1"/>
  <c r="Q52" i="12" s="1"/>
  <c r="R53" i="12" s="1"/>
  <c r="S54" i="12" s="1"/>
  <c r="T55" i="12" s="1"/>
  <c r="U56" i="12" s="1"/>
  <c r="V57" i="12" s="1"/>
  <c r="W58" i="12" s="1"/>
  <c r="X59" i="12" s="1"/>
  <c r="Y60" i="12" s="1"/>
  <c r="Z61" i="12" s="1"/>
  <c r="AA62" i="12" s="1"/>
  <c r="I66" i="12"/>
  <c r="J67" i="12" s="1"/>
  <c r="K68" i="12" s="1"/>
  <c r="L69" i="12" s="1"/>
  <c r="M70" i="12" s="1"/>
  <c r="N71" i="12" s="1"/>
  <c r="O72" i="12" s="1"/>
  <c r="P73" i="12" s="1"/>
  <c r="Q74" i="12" s="1"/>
  <c r="R75" i="12" s="1"/>
  <c r="S76" i="12" s="1"/>
  <c r="T77" i="12" s="1"/>
  <c r="U78" i="12" s="1"/>
  <c r="V27" i="12" s="1"/>
  <c r="W28" i="12" s="1"/>
  <c r="X29" i="12" s="1"/>
  <c r="Y30" i="12" s="1"/>
  <c r="Z31" i="12" s="1"/>
  <c r="AA32" i="12" s="1"/>
  <c r="I42" i="12"/>
  <c r="J43" i="12" s="1"/>
  <c r="K44" i="12" s="1"/>
  <c r="L45" i="12" s="1"/>
  <c r="M46" i="12" s="1"/>
  <c r="N47" i="12" s="1"/>
  <c r="O48" i="12" s="1"/>
  <c r="P49" i="12" s="1"/>
  <c r="Q50" i="12" s="1"/>
  <c r="R51" i="12" s="1"/>
  <c r="S52" i="12" s="1"/>
  <c r="T53" i="12" s="1"/>
  <c r="U54" i="12" s="1"/>
  <c r="V55" i="12" s="1"/>
  <c r="W56" i="12" s="1"/>
  <c r="X57" i="12" s="1"/>
  <c r="Y58" i="12" s="1"/>
  <c r="Z59" i="12" s="1"/>
  <c r="AA60" i="12" s="1"/>
  <c r="I71" i="12"/>
  <c r="J72" i="12" s="1"/>
  <c r="K73" i="12" s="1"/>
  <c r="L74" i="12" s="1"/>
  <c r="M75" i="12" s="1"/>
  <c r="N76" i="12" s="1"/>
  <c r="O77" i="12" s="1"/>
  <c r="P78" i="12" s="1"/>
  <c r="Q27" i="12" s="1"/>
  <c r="R28" i="12" s="1"/>
  <c r="S29" i="12" s="1"/>
  <c r="T30" i="12" s="1"/>
  <c r="U31" i="12" s="1"/>
  <c r="V32" i="12" s="1"/>
  <c r="W33" i="12" s="1"/>
  <c r="X34" i="12" s="1"/>
  <c r="Y35" i="12" s="1"/>
  <c r="Z36" i="12" s="1"/>
  <c r="AA37" i="12" s="1"/>
  <c r="D25" i="13"/>
  <c r="T25" i="13" s="1"/>
  <c r="B26" i="13"/>
  <c r="C26" i="13" s="1"/>
  <c r="I69" i="12"/>
  <c r="J70" i="12" s="1"/>
  <c r="K71" i="12" s="1"/>
  <c r="L72" i="12" s="1"/>
  <c r="M73" i="12" s="1"/>
  <c r="N74" i="12" s="1"/>
  <c r="O75" i="12" s="1"/>
  <c r="P76" i="12" s="1"/>
  <c r="Q77" i="12" s="1"/>
  <c r="R78" i="12" s="1"/>
  <c r="S27" i="12" s="1"/>
  <c r="T28" i="12" s="1"/>
  <c r="U29" i="12" s="1"/>
  <c r="V30" i="12" s="1"/>
  <c r="W31" i="12" s="1"/>
  <c r="X32" i="12" s="1"/>
  <c r="Y33" i="12" s="1"/>
  <c r="Z34" i="12" s="1"/>
  <c r="AA35" i="12" s="1"/>
  <c r="I59" i="12"/>
  <c r="J60" i="12" s="1"/>
  <c r="K61" i="12" s="1"/>
  <c r="L62" i="12" s="1"/>
  <c r="M63" i="12" s="1"/>
  <c r="N64" i="12" s="1"/>
  <c r="O65" i="12" s="1"/>
  <c r="P66" i="12" s="1"/>
  <c r="Q67" i="12" s="1"/>
  <c r="R68" i="12" s="1"/>
  <c r="S69" i="12" s="1"/>
  <c r="T70" i="12" s="1"/>
  <c r="U71" i="12" s="1"/>
  <c r="V72" i="12" s="1"/>
  <c r="W73" i="12" s="1"/>
  <c r="X74" i="12" s="1"/>
  <c r="Y75" i="12" s="1"/>
  <c r="Z76" i="12" s="1"/>
  <c r="AA77" i="12" s="1"/>
  <c r="I75" i="12"/>
  <c r="J76" i="12" s="1"/>
  <c r="K77" i="12" s="1"/>
  <c r="L78" i="12" s="1"/>
  <c r="M27" i="12" s="1"/>
  <c r="N28" i="12" s="1"/>
  <c r="O29" i="12" s="1"/>
  <c r="P30" i="12" s="1"/>
  <c r="Q31" i="12" s="1"/>
  <c r="R32" i="12" s="1"/>
  <c r="S33" i="12" s="1"/>
  <c r="T34" i="12" s="1"/>
  <c r="U35" i="12" s="1"/>
  <c r="V36" i="12" s="1"/>
  <c r="W37" i="12" s="1"/>
  <c r="X38" i="12" s="1"/>
  <c r="Y39" i="12" s="1"/>
  <c r="Z40" i="12" s="1"/>
  <c r="AA41" i="12" s="1"/>
  <c r="I54" i="12"/>
  <c r="J55" i="12" s="1"/>
  <c r="K56" i="12" s="1"/>
  <c r="L57" i="12" s="1"/>
  <c r="M58" i="12" s="1"/>
  <c r="N59" i="12" s="1"/>
  <c r="O60" i="12" s="1"/>
  <c r="P61" i="12" s="1"/>
  <c r="Q62" i="12" s="1"/>
  <c r="R63" i="12" s="1"/>
  <c r="S64" i="12" s="1"/>
  <c r="T65" i="12" s="1"/>
  <c r="U66" i="12" s="1"/>
  <c r="V67" i="12" s="1"/>
  <c r="W68" i="12" s="1"/>
  <c r="X69" i="12" s="1"/>
  <c r="Y70" i="12" s="1"/>
  <c r="Z71" i="12" s="1"/>
  <c r="AA72" i="12" s="1"/>
  <c r="I58" i="12"/>
  <c r="J59" i="12" s="1"/>
  <c r="K60" i="12" s="1"/>
  <c r="L61" i="12" s="1"/>
  <c r="M62" i="12" s="1"/>
  <c r="N63" i="12" s="1"/>
  <c r="O64" i="12" s="1"/>
  <c r="P65" i="12" s="1"/>
  <c r="Q66" i="12" s="1"/>
  <c r="R67" i="12" s="1"/>
  <c r="S68" i="12" s="1"/>
  <c r="T69" i="12" s="1"/>
  <c r="U70" i="12" s="1"/>
  <c r="V71" i="12" s="1"/>
  <c r="W72" i="12" s="1"/>
  <c r="X73" i="12" s="1"/>
  <c r="Y74" i="12" s="1"/>
  <c r="Z75" i="12" s="1"/>
  <c r="AA76" i="12" s="1"/>
  <c r="I49" i="12"/>
  <c r="J50" i="12" s="1"/>
  <c r="K51" i="12" s="1"/>
  <c r="L52" i="12" s="1"/>
  <c r="M53" i="12" s="1"/>
  <c r="N54" i="12" s="1"/>
  <c r="O55" i="12" s="1"/>
  <c r="P56" i="12" s="1"/>
  <c r="Q57" i="12" s="1"/>
  <c r="R58" i="12" s="1"/>
  <c r="S59" i="12" s="1"/>
  <c r="T60" i="12" s="1"/>
  <c r="U61" i="12" s="1"/>
  <c r="V62" i="12" s="1"/>
  <c r="W63" i="12" s="1"/>
  <c r="X64" i="12" s="1"/>
  <c r="Y65" i="12" s="1"/>
  <c r="Z66" i="12" s="1"/>
  <c r="AA67" i="12" s="1"/>
  <c r="O16" i="36"/>
  <c r="I56" i="12"/>
  <c r="J57" i="12" s="1"/>
  <c r="K58" i="12" s="1"/>
  <c r="L59" i="12" s="1"/>
  <c r="M60" i="12" s="1"/>
  <c r="N61" i="12" s="1"/>
  <c r="O62" i="12" s="1"/>
  <c r="P63" i="12" s="1"/>
  <c r="Q64" i="12" s="1"/>
  <c r="R65" i="12" s="1"/>
  <c r="S66" i="12" s="1"/>
  <c r="T67" i="12" s="1"/>
  <c r="U68" i="12" s="1"/>
  <c r="V69" i="12" s="1"/>
  <c r="W70" i="12" s="1"/>
  <c r="X71" i="12" s="1"/>
  <c r="Y72" i="12" s="1"/>
  <c r="Z73" i="12" s="1"/>
  <c r="AA74" i="12" s="1"/>
  <c r="I53" i="12"/>
  <c r="J54" i="12" s="1"/>
  <c r="K55" i="12" s="1"/>
  <c r="L56" i="12" s="1"/>
  <c r="M57" i="12" s="1"/>
  <c r="N58" i="12" s="1"/>
  <c r="O59" i="12" s="1"/>
  <c r="P60" i="12" s="1"/>
  <c r="Q61" i="12" s="1"/>
  <c r="R62" i="12" s="1"/>
  <c r="S63" i="12" s="1"/>
  <c r="T64" i="12" s="1"/>
  <c r="U65" i="12" s="1"/>
  <c r="V66" i="12" s="1"/>
  <c r="W67" i="12" s="1"/>
  <c r="X68" i="12" s="1"/>
  <c r="Y69" i="12" s="1"/>
  <c r="Z70" i="12" s="1"/>
  <c r="AA71" i="12" s="1"/>
  <c r="I40" i="12"/>
  <c r="J41" i="12" s="1"/>
  <c r="K42" i="12" s="1"/>
  <c r="L43" i="12" s="1"/>
  <c r="M44" i="12" s="1"/>
  <c r="N45" i="12" s="1"/>
  <c r="O46" i="12" s="1"/>
  <c r="P47" i="12" s="1"/>
  <c r="Q48" i="12" s="1"/>
  <c r="R49" i="12" s="1"/>
  <c r="S50" i="12" s="1"/>
  <c r="T51" i="12" s="1"/>
  <c r="U52" i="12" s="1"/>
  <c r="V53" i="12" s="1"/>
  <c r="W54" i="12" s="1"/>
  <c r="X55" i="12" s="1"/>
  <c r="Y56" i="12" s="1"/>
  <c r="Z57" i="12" s="1"/>
  <c r="AA58" i="12" s="1"/>
  <c r="I62" i="12"/>
  <c r="J63" i="12" s="1"/>
  <c r="K64" i="12" s="1"/>
  <c r="L65" i="12" s="1"/>
  <c r="M66" i="12" s="1"/>
  <c r="N67" i="12" s="1"/>
  <c r="O68" i="12" s="1"/>
  <c r="P69" i="12" s="1"/>
  <c r="Q70" i="12" s="1"/>
  <c r="R71" i="12" s="1"/>
  <c r="S72" i="12" s="1"/>
  <c r="T73" i="12" s="1"/>
  <c r="U74" i="12" s="1"/>
  <c r="V75" i="12" s="1"/>
  <c r="W76" i="12" s="1"/>
  <c r="X77" i="12" s="1"/>
  <c r="Y78" i="12" s="1"/>
  <c r="Z27" i="12" s="1"/>
  <c r="AA28" i="12" s="1"/>
  <c r="I19" i="13"/>
  <c r="J20" i="13" s="1"/>
  <c r="K21" i="13" s="1"/>
  <c r="L22" i="13" s="1"/>
  <c r="M23" i="13" s="1"/>
  <c r="N24" i="13" s="1"/>
  <c r="O25" i="13" s="1"/>
  <c r="P26" i="13" s="1"/>
  <c r="Q27" i="13" s="1"/>
  <c r="AA11" i="7"/>
  <c r="I28" i="12"/>
  <c r="J29" i="12" s="1"/>
  <c r="K30" i="12" s="1"/>
  <c r="L31" i="12" s="1"/>
  <c r="M32" i="12" s="1"/>
  <c r="N33" i="12" s="1"/>
  <c r="O34" i="12" s="1"/>
  <c r="P35" i="12" s="1"/>
  <c r="Q36" i="12" s="1"/>
  <c r="R37" i="12" s="1"/>
  <c r="S38" i="12" s="1"/>
  <c r="T39" i="12" s="1"/>
  <c r="U40" i="12" s="1"/>
  <c r="V41" i="12" s="1"/>
  <c r="W42" i="12" s="1"/>
  <c r="X43" i="12" s="1"/>
  <c r="Y44" i="12" s="1"/>
  <c r="Z45" i="12" s="1"/>
  <c r="AA46" i="12" s="1"/>
  <c r="S9" i="7"/>
  <c r="I61" i="12"/>
  <c r="J62" i="12" s="1"/>
  <c r="K63" i="12" s="1"/>
  <c r="L64" i="12" s="1"/>
  <c r="M65" i="12" s="1"/>
  <c r="N66" i="12" s="1"/>
  <c r="O67" i="12" s="1"/>
  <c r="P68" i="12" s="1"/>
  <c r="Q69" i="12" s="1"/>
  <c r="R70" i="12" s="1"/>
  <c r="S71" i="12" s="1"/>
  <c r="T72" i="12" s="1"/>
  <c r="U73" i="12" s="1"/>
  <c r="V74" i="12" s="1"/>
  <c r="W75" i="12" s="1"/>
  <c r="X76" i="12" s="1"/>
  <c r="Y77" i="12" s="1"/>
  <c r="Z78" i="12" s="1"/>
  <c r="AA27" i="12" s="1"/>
  <c r="B36" i="17"/>
  <c r="C36" i="17" s="1"/>
  <c r="D35" i="17"/>
  <c r="AD35" i="17" s="1"/>
  <c r="I51" i="12"/>
  <c r="J52" i="12" s="1"/>
  <c r="K53" i="12" s="1"/>
  <c r="L54" i="12" s="1"/>
  <c r="M55" i="12" s="1"/>
  <c r="N56" i="12" s="1"/>
  <c r="O57" i="12" s="1"/>
  <c r="P58" i="12" s="1"/>
  <c r="Q59" i="12" s="1"/>
  <c r="R60" i="12" s="1"/>
  <c r="S61" i="12" s="1"/>
  <c r="T62" i="12" s="1"/>
  <c r="U63" i="12" s="1"/>
  <c r="V64" i="12" s="1"/>
  <c r="W65" i="12" s="1"/>
  <c r="X66" i="12" s="1"/>
  <c r="Y67" i="12" s="1"/>
  <c r="Z68" i="12" s="1"/>
  <c r="AA69" i="12" s="1"/>
  <c r="I33" i="12"/>
  <c r="J34" i="12" s="1"/>
  <c r="K35" i="12" s="1"/>
  <c r="L36" i="12" s="1"/>
  <c r="M37" i="12" s="1"/>
  <c r="N38" i="12" s="1"/>
  <c r="O39" i="12" s="1"/>
  <c r="P40" i="12" s="1"/>
  <c r="Q41" i="12" s="1"/>
  <c r="R42" i="12" s="1"/>
  <c r="S43" i="12" s="1"/>
  <c r="T44" i="12" s="1"/>
  <c r="U45" i="12" s="1"/>
  <c r="V46" i="12" s="1"/>
  <c r="W47" i="12" s="1"/>
  <c r="X48" i="12" s="1"/>
  <c r="Y49" i="12" s="1"/>
  <c r="Z50" i="12" s="1"/>
  <c r="AA51" i="12" s="1"/>
  <c r="I55" i="12"/>
  <c r="J56" i="12" s="1"/>
  <c r="K57" i="12" s="1"/>
  <c r="L58" i="12" s="1"/>
  <c r="M59" i="12" s="1"/>
  <c r="N60" i="12" s="1"/>
  <c r="O61" i="12" s="1"/>
  <c r="P62" i="12" s="1"/>
  <c r="Q63" i="12" s="1"/>
  <c r="R64" i="12" s="1"/>
  <c r="S65" i="12" s="1"/>
  <c r="T66" i="12" s="1"/>
  <c r="U67" i="12" s="1"/>
  <c r="V68" i="12" s="1"/>
  <c r="W69" i="12" s="1"/>
  <c r="X70" i="12" s="1"/>
  <c r="Y71" i="12" s="1"/>
  <c r="Z72" i="12" s="1"/>
  <c r="AA73" i="12" s="1"/>
  <c r="I76" i="12"/>
  <c r="J77" i="12" s="1"/>
  <c r="K78" i="12" s="1"/>
  <c r="L27" i="12" s="1"/>
  <c r="M28" i="12" s="1"/>
  <c r="N29" i="12" s="1"/>
  <c r="O30" i="12" s="1"/>
  <c r="P31" i="12" s="1"/>
  <c r="Q32" i="12" s="1"/>
  <c r="R33" i="12" s="1"/>
  <c r="S34" i="12" s="1"/>
  <c r="T35" i="12" s="1"/>
  <c r="U36" i="12" s="1"/>
  <c r="V37" i="12" s="1"/>
  <c r="W38" i="12" s="1"/>
  <c r="X39" i="12" s="1"/>
  <c r="Y40" i="12" s="1"/>
  <c r="Z41" i="12" s="1"/>
  <c r="AA42" i="12" s="1"/>
  <c r="I29" i="12"/>
  <c r="J30" i="12" s="1"/>
  <c r="K31" i="12" s="1"/>
  <c r="L32" i="12" s="1"/>
  <c r="M33" i="12" s="1"/>
  <c r="N34" i="12" s="1"/>
  <c r="O35" i="12" s="1"/>
  <c r="P36" i="12" s="1"/>
  <c r="Q37" i="12" s="1"/>
  <c r="R38" i="12" s="1"/>
  <c r="S39" i="12" s="1"/>
  <c r="T40" i="12" s="1"/>
  <c r="U41" i="12" s="1"/>
  <c r="V42" i="12" s="1"/>
  <c r="W43" i="12" s="1"/>
  <c r="X44" i="12" s="1"/>
  <c r="Y45" i="12" s="1"/>
  <c r="Z46" i="12" s="1"/>
  <c r="AA47" i="12" s="1"/>
  <c r="Q9" i="7"/>
  <c r="S8" i="7"/>
  <c r="I38" i="12"/>
  <c r="J39" i="12" s="1"/>
  <c r="K40" i="12" s="1"/>
  <c r="L41" i="12" s="1"/>
  <c r="M42" i="12" s="1"/>
  <c r="N43" i="12" s="1"/>
  <c r="O44" i="12" s="1"/>
  <c r="P45" i="12" s="1"/>
  <c r="Q46" i="12" s="1"/>
  <c r="R47" i="12" s="1"/>
  <c r="S48" i="12" s="1"/>
  <c r="T49" i="12" s="1"/>
  <c r="U50" i="12" s="1"/>
  <c r="V51" i="12" s="1"/>
  <c r="W52" i="12" s="1"/>
  <c r="X53" i="12" s="1"/>
  <c r="Y54" i="12" s="1"/>
  <c r="Z55" i="12" s="1"/>
  <c r="AA56" i="12" s="1"/>
  <c r="I31" i="12"/>
  <c r="J32" i="12" s="1"/>
  <c r="K33" i="12" s="1"/>
  <c r="L34" i="12" s="1"/>
  <c r="M35" i="12" s="1"/>
  <c r="N36" i="12" s="1"/>
  <c r="O37" i="12" s="1"/>
  <c r="P38" i="12" s="1"/>
  <c r="Q39" i="12" s="1"/>
  <c r="R40" i="12" s="1"/>
  <c r="S41" i="12" s="1"/>
  <c r="T42" i="12" s="1"/>
  <c r="U43" i="12" s="1"/>
  <c r="V44" i="12" s="1"/>
  <c r="W45" i="12" s="1"/>
  <c r="X46" i="12" s="1"/>
  <c r="Y47" i="12" s="1"/>
  <c r="Z48" i="12" s="1"/>
  <c r="AA49" i="12" s="1"/>
  <c r="AG40" i="12"/>
  <c r="AH40" i="12" s="1"/>
  <c r="I57" i="12"/>
  <c r="J58" i="12" s="1"/>
  <c r="K59" i="12" s="1"/>
  <c r="L60" i="12" s="1"/>
  <c r="M61" i="12" s="1"/>
  <c r="N62" i="12" s="1"/>
  <c r="O63" i="12" s="1"/>
  <c r="P64" i="12" s="1"/>
  <c r="Q65" i="12" s="1"/>
  <c r="R66" i="12" s="1"/>
  <c r="S67" i="12" s="1"/>
  <c r="T68" i="12" s="1"/>
  <c r="U69" i="12" s="1"/>
  <c r="V70" i="12" s="1"/>
  <c r="W71" i="12" s="1"/>
  <c r="X72" i="12" s="1"/>
  <c r="Y73" i="12" s="1"/>
  <c r="Z74" i="12" s="1"/>
  <c r="AA75" i="12" s="1"/>
  <c r="I60" i="12"/>
  <c r="J61" i="12" s="1"/>
  <c r="K62" i="12" s="1"/>
  <c r="L63" i="12" s="1"/>
  <c r="M64" i="12" s="1"/>
  <c r="N65" i="12" s="1"/>
  <c r="O66" i="12" s="1"/>
  <c r="P67" i="12" s="1"/>
  <c r="Q68" i="12" s="1"/>
  <c r="R69" i="12" s="1"/>
  <c r="S70" i="12" s="1"/>
  <c r="T71" i="12" s="1"/>
  <c r="U72" i="12" s="1"/>
  <c r="V73" i="12" s="1"/>
  <c r="W74" i="12" s="1"/>
  <c r="X75" i="12" s="1"/>
  <c r="Y76" i="12" s="1"/>
  <c r="Z77" i="12" s="1"/>
  <c r="AA78" i="12" s="1"/>
  <c r="J37" i="12" l="1"/>
  <c r="AG36" i="12"/>
  <c r="AH36" i="12" s="1"/>
  <c r="AB70" i="12"/>
  <c r="AB31" i="12"/>
  <c r="AJ31" i="12" s="1"/>
  <c r="K18" i="36" s="1"/>
  <c r="D11" i="35"/>
  <c r="J42" i="12"/>
  <c r="AG41" i="12"/>
  <c r="AH41" i="12" s="1"/>
  <c r="AB72" i="12"/>
  <c r="AB33" i="12"/>
  <c r="AC33" i="12" s="1"/>
  <c r="AE33" i="12" s="1"/>
  <c r="AF33" i="12" s="1"/>
  <c r="AI33" i="12" s="1"/>
  <c r="E20" i="36" s="1"/>
  <c r="F21" i="13"/>
  <c r="G16" i="7"/>
  <c r="I56" i="7"/>
  <c r="I5" i="7"/>
  <c r="K16" i="15"/>
  <c r="I16" i="11"/>
  <c r="AC31" i="12"/>
  <c r="AE31" i="12" s="1"/>
  <c r="AF31" i="12" s="1"/>
  <c r="AI31" i="12" s="1"/>
  <c r="E18" i="36" s="1"/>
  <c r="AB64" i="12"/>
  <c r="AC64" i="12" s="1"/>
  <c r="AB75" i="12"/>
  <c r="AB76" i="12"/>
  <c r="B21" i="11"/>
  <c r="C21" i="11" s="1"/>
  <c r="D20" i="11"/>
  <c r="G20" i="11" s="1"/>
  <c r="H20" i="11" s="1"/>
  <c r="I23" i="36" s="1"/>
  <c r="AB69" i="12"/>
  <c r="AC69" i="12" s="1"/>
  <c r="AB36" i="12"/>
  <c r="AB71" i="12"/>
  <c r="AB73" i="12"/>
  <c r="AC73" i="12" s="1"/>
  <c r="D36" i="17"/>
  <c r="AD36" i="17" s="1"/>
  <c r="B37" i="17"/>
  <c r="C37" i="17" s="1"/>
  <c r="AB61" i="12"/>
  <c r="AC61" i="12" s="1"/>
  <c r="AB68" i="12"/>
  <c r="AC68" i="12" s="1"/>
  <c r="B36" i="4"/>
  <c r="C36" i="4" s="1"/>
  <c r="D35" i="4"/>
  <c r="AD35" i="4" s="1"/>
  <c r="AC76" i="12"/>
  <c r="G20" i="13"/>
  <c r="H20" i="13" s="1"/>
  <c r="W20" i="13"/>
  <c r="X20" i="13" s="1"/>
  <c r="AB77" i="12"/>
  <c r="AB37" i="12"/>
  <c r="AB60" i="12"/>
  <c r="AB78" i="12"/>
  <c r="D39" i="12"/>
  <c r="AD39" i="12" s="1"/>
  <c r="B40" i="12"/>
  <c r="C40" i="12" s="1"/>
  <c r="AB29" i="12"/>
  <c r="AJ29" i="12" s="1"/>
  <c r="K16" i="36" s="1"/>
  <c r="AB66" i="12"/>
  <c r="AB62" i="12"/>
  <c r="AC62" i="12" s="1"/>
  <c r="AB74" i="12"/>
  <c r="AC74" i="12" s="1"/>
  <c r="B27" i="13"/>
  <c r="C27" i="13" s="1"/>
  <c r="D26" i="13"/>
  <c r="T26" i="13" s="1"/>
  <c r="B37" i="16"/>
  <c r="C37" i="16" s="1"/>
  <c r="D36" i="16"/>
  <c r="AD36" i="16" s="1"/>
  <c r="AC66" i="12"/>
  <c r="AB35" i="12"/>
  <c r="AB34" i="12"/>
  <c r="AB32" i="12"/>
  <c r="AB65" i="12"/>
  <c r="Q10" i="7"/>
  <c r="C61" i="32"/>
  <c r="C62" i="32" s="1"/>
  <c r="C63" i="32" s="1"/>
  <c r="C64" i="32" s="1"/>
  <c r="C65" i="32" s="1"/>
  <c r="C66" i="32" s="1"/>
  <c r="C67" i="32" s="1"/>
  <c r="B57" i="32"/>
  <c r="AC35" i="12"/>
  <c r="AE35" i="12" s="1"/>
  <c r="AF35" i="12" s="1"/>
  <c r="AI35" i="12" s="1"/>
  <c r="E22" i="36" s="1"/>
  <c r="AB67" i="12"/>
  <c r="F22" i="13"/>
  <c r="AB30" i="12"/>
  <c r="AJ30" i="12" s="1"/>
  <c r="K17" i="36" s="1"/>
  <c r="AC28" i="12"/>
  <c r="AE28" i="12" s="1"/>
  <c r="AF28" i="12" s="1"/>
  <c r="AI28" i="12" s="1"/>
  <c r="E15" i="36" s="1"/>
  <c r="AB27" i="12"/>
  <c r="AJ27" i="12" s="1"/>
  <c r="AB28" i="12"/>
  <c r="AJ28" i="12" s="1"/>
  <c r="K15" i="36" s="1"/>
  <c r="AC32" i="12"/>
  <c r="AE32" i="12" s="1"/>
  <c r="AF32" i="12" s="1"/>
  <c r="AI32" i="12" s="1"/>
  <c r="E19" i="36" s="1"/>
  <c r="AA12" i="7"/>
  <c r="AC70" i="12"/>
  <c r="P50" i="32"/>
  <c r="D12" i="35" s="1"/>
  <c r="O50" i="32"/>
  <c r="C12" i="35" s="1"/>
  <c r="B22" i="15"/>
  <c r="C22" i="15" s="1"/>
  <c r="D21" i="15"/>
  <c r="G21" i="15" s="1"/>
  <c r="H21" i="15" s="1"/>
  <c r="V21" i="7"/>
  <c r="AC72" i="12"/>
  <c r="AB63" i="12"/>
  <c r="AC63" i="12" s="1"/>
  <c r="O18" i="36"/>
  <c r="AC30" i="12" l="1"/>
  <c r="AE30" i="12" s="1"/>
  <c r="AF30" i="12" s="1"/>
  <c r="AI30" i="12" s="1"/>
  <c r="E17" i="36" s="1"/>
  <c r="K38" i="12"/>
  <c r="AG37" i="12"/>
  <c r="AH37" i="12" s="1"/>
  <c r="AJ32" i="12"/>
  <c r="K19" i="36" s="1"/>
  <c r="B64" i="32"/>
  <c r="C68" i="32"/>
  <c r="C69" i="32" s="1"/>
  <c r="C70" i="32" s="1"/>
  <c r="C71" i="32" s="1"/>
  <c r="C72" i="32" s="1"/>
  <c r="C73" i="32" s="1"/>
  <c r="C74" i="32" s="1"/>
  <c r="AA13" i="7"/>
  <c r="Q11" i="7"/>
  <c r="S10" i="7"/>
  <c r="S11" i="7"/>
  <c r="K43" i="12"/>
  <c r="AG42" i="12"/>
  <c r="AH42" i="12" s="1"/>
  <c r="AC27" i="12"/>
  <c r="AE27" i="12" s="1"/>
  <c r="AF27" i="12" s="1"/>
  <c r="AI27" i="12" s="1"/>
  <c r="D36" i="4"/>
  <c r="AD36" i="4" s="1"/>
  <c r="B37" i="4"/>
  <c r="C37" i="4" s="1"/>
  <c r="K14" i="36"/>
  <c r="O57" i="32"/>
  <c r="C13" i="35" s="1"/>
  <c r="P57" i="32"/>
  <c r="D13" i="35" s="1"/>
  <c r="AJ34" i="12" s="1"/>
  <c r="AC60" i="12"/>
  <c r="AC78" i="12"/>
  <c r="AC75" i="12"/>
  <c r="I21" i="13"/>
  <c r="J22" i="13" s="1"/>
  <c r="K23" i="13" s="1"/>
  <c r="L24" i="13" s="1"/>
  <c r="M25" i="13" s="1"/>
  <c r="N26" i="13" s="1"/>
  <c r="O27" i="13" s="1"/>
  <c r="P28" i="13" s="1"/>
  <c r="Q29" i="13" s="1"/>
  <c r="S62" i="7"/>
  <c r="G17" i="7"/>
  <c r="AC34" i="12"/>
  <c r="AE34" i="12" s="1"/>
  <c r="AF34" i="12" s="1"/>
  <c r="AI34" i="12" s="1"/>
  <c r="E21" i="36" s="1"/>
  <c r="B22" i="11"/>
  <c r="C22" i="11" s="1"/>
  <c r="D21" i="11"/>
  <c r="G21" i="11" s="1"/>
  <c r="H21" i="11" s="1"/>
  <c r="I24" i="36" s="1"/>
  <c r="O19" i="36"/>
  <c r="AC36" i="12"/>
  <c r="AE36" i="12" s="1"/>
  <c r="AF36" i="12" s="1"/>
  <c r="AI36" i="12" s="1"/>
  <c r="E23" i="36" s="1"/>
  <c r="AC65" i="12"/>
  <c r="D37" i="16"/>
  <c r="AD37" i="16" s="1"/>
  <c r="B38" i="16"/>
  <c r="C38" i="16" s="1"/>
  <c r="B23" i="15"/>
  <c r="C23" i="15" s="1"/>
  <c r="D22" i="15"/>
  <c r="G22" i="15" s="1"/>
  <c r="H22" i="15" s="1"/>
  <c r="B41" i="12"/>
  <c r="C41" i="12" s="1"/>
  <c r="D40" i="12"/>
  <c r="AD40" i="12" s="1"/>
  <c r="AC37" i="12"/>
  <c r="AE37" i="12" s="1"/>
  <c r="AF37" i="12" s="1"/>
  <c r="AI37" i="12" s="1"/>
  <c r="E24" i="36" s="1"/>
  <c r="I57" i="7"/>
  <c r="AJ33" i="12"/>
  <c r="K20" i="36" s="1"/>
  <c r="AC67" i="12"/>
  <c r="AC77" i="12"/>
  <c r="I17" i="11"/>
  <c r="K17" i="15"/>
  <c r="B28" i="13"/>
  <c r="C28" i="13" s="1"/>
  <c r="D27" i="13"/>
  <c r="T27" i="13" s="1"/>
  <c r="V22" i="7"/>
  <c r="G22" i="13"/>
  <c r="H22" i="13" s="1"/>
  <c r="W22" i="13"/>
  <c r="X22" i="13" s="1"/>
  <c r="AC29" i="12"/>
  <c r="AE29" i="12" s="1"/>
  <c r="AF29" i="12" s="1"/>
  <c r="AI29" i="12" s="1"/>
  <c r="E16" i="36" s="1"/>
  <c r="D37" i="17"/>
  <c r="AD37" i="17" s="1"/>
  <c r="B38" i="17"/>
  <c r="C38" i="17" s="1"/>
  <c r="AC71" i="12"/>
  <c r="W21" i="13"/>
  <c r="X21" i="13" s="1"/>
  <c r="G21" i="13"/>
  <c r="H21" i="13" s="1"/>
  <c r="L39" i="12" l="1"/>
  <c r="AG38" i="12"/>
  <c r="AH38" i="12" s="1"/>
  <c r="AB38" i="12"/>
  <c r="AC38" i="12" s="1"/>
  <c r="AE38" i="12" s="1"/>
  <c r="AF38" i="12" s="1"/>
  <c r="K21" i="36"/>
  <c r="V23" i="7"/>
  <c r="I23" i="13"/>
  <c r="J24" i="13" s="1"/>
  <c r="K25" i="13" s="1"/>
  <c r="L26" i="13" s="1"/>
  <c r="M27" i="13" s="1"/>
  <c r="N28" i="13" s="1"/>
  <c r="O29" i="13" s="1"/>
  <c r="P30" i="13" s="1"/>
  <c r="Q31" i="13" s="1"/>
  <c r="O20" i="36"/>
  <c r="E14" i="36"/>
  <c r="G18" i="7"/>
  <c r="I7" i="7"/>
  <c r="L44" i="12"/>
  <c r="AG43" i="12"/>
  <c r="AH43" i="12" s="1"/>
  <c r="F23" i="13"/>
  <c r="F24" i="13"/>
  <c r="I22" i="13"/>
  <c r="J23" i="13" s="1"/>
  <c r="K24" i="13" s="1"/>
  <c r="L25" i="13" s="1"/>
  <c r="M26" i="13" s="1"/>
  <c r="N27" i="13" s="1"/>
  <c r="O28" i="13" s="1"/>
  <c r="P29" i="13" s="1"/>
  <c r="Q30" i="13" s="1"/>
  <c r="D38" i="17"/>
  <c r="AD38" i="17" s="1"/>
  <c r="B39" i="17"/>
  <c r="C39" i="17" s="1"/>
  <c r="D22" i="11"/>
  <c r="G22" i="11" s="1"/>
  <c r="H22" i="11" s="1"/>
  <c r="I25" i="36" s="1"/>
  <c r="B23" i="11"/>
  <c r="C23" i="11" s="1"/>
  <c r="K18" i="15"/>
  <c r="I18" i="11"/>
  <c r="D37" i="4"/>
  <c r="AD37" i="4" s="1"/>
  <c r="B38" i="4"/>
  <c r="C38" i="4" s="1"/>
  <c r="AA14" i="7"/>
  <c r="D28" i="13"/>
  <c r="T28" i="13" s="1"/>
  <c r="B29" i="13"/>
  <c r="C29" i="13" s="1"/>
  <c r="B42" i="12"/>
  <c r="C42" i="12" s="1"/>
  <c r="D41" i="12"/>
  <c r="AD41" i="12" s="1"/>
  <c r="B24" i="15"/>
  <c r="C24" i="15" s="1"/>
  <c r="D23" i="15"/>
  <c r="G23" i="15" s="1"/>
  <c r="H23" i="15" s="1"/>
  <c r="Q12" i="7"/>
  <c r="B71" i="32"/>
  <c r="C75" i="32"/>
  <c r="C76" i="32" s="1"/>
  <c r="C77" i="32" s="1"/>
  <c r="C78" i="32" s="1"/>
  <c r="C79" i="32" s="1"/>
  <c r="C80" i="32" s="1"/>
  <c r="C81" i="32" s="1"/>
  <c r="D38" i="16"/>
  <c r="AD38" i="16" s="1"/>
  <c r="B39" i="16"/>
  <c r="C39" i="16" s="1"/>
  <c r="O64" i="32"/>
  <c r="C14" i="35" s="1"/>
  <c r="P64" i="32"/>
  <c r="D14" i="35" s="1"/>
  <c r="AJ35" i="12" s="1"/>
  <c r="K22" i="36" s="1"/>
  <c r="AI38" i="12" l="1"/>
  <c r="E25" i="36" s="1"/>
  <c r="M40" i="12"/>
  <c r="AG39" i="12"/>
  <c r="AH39" i="12" s="1"/>
  <c r="AB39" i="12"/>
  <c r="AC39" i="12" s="1"/>
  <c r="AE39" i="12" s="1"/>
  <c r="AF39" i="12" s="1"/>
  <c r="AI39" i="12" s="1"/>
  <c r="E26" i="36" s="1"/>
  <c r="O21" i="36"/>
  <c r="D24" i="15"/>
  <c r="G24" i="15" s="1"/>
  <c r="H24" i="15" s="1"/>
  <c r="B25" i="15"/>
  <c r="C25" i="15" s="1"/>
  <c r="W24" i="13"/>
  <c r="X24" i="13" s="1"/>
  <c r="G24" i="13"/>
  <c r="H24" i="13" s="1"/>
  <c r="M45" i="12"/>
  <c r="AG44" i="12"/>
  <c r="AH44" i="12" s="1"/>
  <c r="B24" i="11"/>
  <c r="C24" i="11" s="1"/>
  <c r="D23" i="11"/>
  <c r="G23" i="11" s="1"/>
  <c r="H23" i="11" s="1"/>
  <c r="I26" i="36" s="1"/>
  <c r="W23" i="13"/>
  <c r="X23" i="13" s="1"/>
  <c r="G23" i="13"/>
  <c r="H23" i="13" s="1"/>
  <c r="G19" i="7"/>
  <c r="G20" i="7" s="1"/>
  <c r="G21" i="7" s="1"/>
  <c r="G22" i="7" s="1"/>
  <c r="G23" i="7" s="1"/>
  <c r="G24" i="7" s="1"/>
  <c r="G25" i="7" s="1"/>
  <c r="G26" i="7" s="1"/>
  <c r="G27" i="7" s="1"/>
  <c r="G28" i="7" s="1"/>
  <c r="G29" i="7" s="1"/>
  <c r="G30" i="7" s="1"/>
  <c r="G31" i="7" s="1"/>
  <c r="G32" i="7" s="1"/>
  <c r="G33" i="7" s="1"/>
  <c r="G34" i="7" s="1"/>
  <c r="G35" i="7" s="1"/>
  <c r="G36" i="7" s="1"/>
  <c r="G37" i="7" s="1"/>
  <c r="G38" i="7" s="1"/>
  <c r="G39" i="7" s="1"/>
  <c r="G40" i="7" s="1"/>
  <c r="G41" i="7" s="1"/>
  <c r="G42" i="7" s="1"/>
  <c r="G43" i="7" s="1"/>
  <c r="G44" i="7" s="1"/>
  <c r="G45" i="7" s="1"/>
  <c r="G46" i="7" s="1"/>
  <c r="G47" i="7" s="1"/>
  <c r="G48" i="7" s="1"/>
  <c r="G49" i="7" s="1"/>
  <c r="G50" i="7" s="1"/>
  <c r="G51" i="7" s="1"/>
  <c r="G52" i="7" s="1"/>
  <c r="G53" i="7" s="1"/>
  <c r="G54" i="7" s="1"/>
  <c r="G55" i="7" s="1"/>
  <c r="G56" i="7" s="1"/>
  <c r="G57" i="7" s="1"/>
  <c r="G58" i="7" s="1"/>
  <c r="G59" i="7" s="1"/>
  <c r="G60" i="7" s="1"/>
  <c r="G61" i="7" s="1"/>
  <c r="G62" i="7" s="1"/>
  <c r="G63" i="7" s="1"/>
  <c r="G64" i="7" s="1"/>
  <c r="G65" i="7" s="1"/>
  <c r="G66" i="7" s="1"/>
  <c r="G67" i="7" s="1"/>
  <c r="G68" i="7" s="1"/>
  <c r="G69" i="7" s="1"/>
  <c r="G70" i="7" s="1"/>
  <c r="I42" i="7" s="1"/>
  <c r="V24" i="7"/>
  <c r="V25" i="7" s="1"/>
  <c r="V26" i="7" s="1"/>
  <c r="V27" i="7" s="1"/>
  <c r="V28" i="7" s="1"/>
  <c r="V29" i="7" s="1"/>
  <c r="V30" i="7" s="1"/>
  <c r="V31" i="7" s="1"/>
  <c r="V32" i="7" s="1"/>
  <c r="V33" i="7" s="1"/>
  <c r="V34" i="7" s="1"/>
  <c r="V35" i="7" s="1"/>
  <c r="V36" i="7" s="1"/>
  <c r="V37" i="7" s="1"/>
  <c r="V38" i="7" s="1"/>
  <c r="V39" i="7" s="1"/>
  <c r="V40" i="7" s="1"/>
  <c r="V41" i="7" s="1"/>
  <c r="V42" i="7" s="1"/>
  <c r="V43" i="7" s="1"/>
  <c r="V44" i="7" s="1"/>
  <c r="V45" i="7" s="1"/>
  <c r="V46" i="7" s="1"/>
  <c r="V47" i="7" s="1"/>
  <c r="V48" i="7" s="1"/>
  <c r="V49" i="7" s="1"/>
  <c r="V50" i="7" s="1"/>
  <c r="V51" i="7" s="1"/>
  <c r="V52" i="7" s="1"/>
  <c r="V53" i="7" s="1"/>
  <c r="V54" i="7" s="1"/>
  <c r="V55" i="7" s="1"/>
  <c r="V56" i="7" s="1"/>
  <c r="V57" i="7" s="1"/>
  <c r="V58" i="7" s="1"/>
  <c r="V59" i="7" s="1"/>
  <c r="V60" i="7" s="1"/>
  <c r="V61" i="7" s="1"/>
  <c r="V62" i="7" s="1"/>
  <c r="V63" i="7" s="1"/>
  <c r="V64" i="7" s="1"/>
  <c r="V65" i="7" s="1"/>
  <c r="V66" i="7" s="1"/>
  <c r="V67" i="7" s="1"/>
  <c r="V68" i="7" s="1"/>
  <c r="V69" i="7" s="1"/>
  <c r="V70" i="7" s="1"/>
  <c r="X32" i="7" s="1"/>
  <c r="B39" i="4"/>
  <c r="C39" i="4" s="1"/>
  <c r="D38" i="4"/>
  <c r="AD38" i="4" s="1"/>
  <c r="O71" i="32"/>
  <c r="C15" i="35" s="1"/>
  <c r="P71" i="32"/>
  <c r="D15" i="35" s="1"/>
  <c r="AJ36" i="12" s="1"/>
  <c r="K23" i="36" s="1"/>
  <c r="Q13" i="7"/>
  <c r="Q14" i="7" s="1"/>
  <c r="Q15" i="7" s="1"/>
  <c r="Q16" i="7" s="1"/>
  <c r="Q17" i="7" s="1"/>
  <c r="Q18" i="7" s="1"/>
  <c r="Q19" i="7" s="1"/>
  <c r="Q20" i="7" s="1"/>
  <c r="Q21" i="7" s="1"/>
  <c r="Q22" i="7" s="1"/>
  <c r="Q23" i="7" s="1"/>
  <c r="Q24" i="7" s="1"/>
  <c r="Q25" i="7" s="1"/>
  <c r="Q26" i="7" s="1"/>
  <c r="Q27" i="7" s="1"/>
  <c r="Q28" i="7" s="1"/>
  <c r="Q29" i="7" s="1"/>
  <c r="Q30" i="7" s="1"/>
  <c r="Q31" i="7" s="1"/>
  <c r="Q32" i="7" s="1"/>
  <c r="Q33" i="7" s="1"/>
  <c r="Q34" i="7" s="1"/>
  <c r="Q35" i="7" s="1"/>
  <c r="Q36" i="7" s="1"/>
  <c r="Q37" i="7" s="1"/>
  <c r="Q38" i="7" s="1"/>
  <c r="Q39" i="7" s="1"/>
  <c r="Q40" i="7" s="1"/>
  <c r="Q41" i="7" s="1"/>
  <c r="Q42" i="7" s="1"/>
  <c r="Q43" i="7" s="1"/>
  <c r="Q44" i="7" s="1"/>
  <c r="Q45" i="7" s="1"/>
  <c r="Q46" i="7" s="1"/>
  <c r="Q47" i="7" s="1"/>
  <c r="Q48" i="7" s="1"/>
  <c r="Q49" i="7" s="1"/>
  <c r="Q50" i="7" s="1"/>
  <c r="Q51" i="7" s="1"/>
  <c r="Q52" i="7" s="1"/>
  <c r="Q53" i="7" s="1"/>
  <c r="Q54" i="7" s="1"/>
  <c r="Q55" i="7" s="1"/>
  <c r="Q56" i="7" s="1"/>
  <c r="Q57" i="7" s="1"/>
  <c r="Q58" i="7" s="1"/>
  <c r="Q59" i="7" s="1"/>
  <c r="Q60" i="7" s="1"/>
  <c r="Q61" i="7" s="1"/>
  <c r="Q62" i="7" s="1"/>
  <c r="Q63" i="7" s="1"/>
  <c r="Q64" i="7" s="1"/>
  <c r="Q65" i="7" s="1"/>
  <c r="Q66" i="7" s="1"/>
  <c r="Q67" i="7" s="1"/>
  <c r="Q68" i="7" s="1"/>
  <c r="Q69" i="7" s="1"/>
  <c r="Q70" i="7" s="1"/>
  <c r="S46" i="7" s="1"/>
  <c r="K19" i="15"/>
  <c r="I19" i="11"/>
  <c r="D42" i="12"/>
  <c r="AD42" i="12" s="1"/>
  <c r="B43" i="12"/>
  <c r="C43" i="12" s="1"/>
  <c r="D39" i="16"/>
  <c r="AD39" i="16" s="1"/>
  <c r="B40" i="16"/>
  <c r="C40" i="16" s="1"/>
  <c r="B30" i="13"/>
  <c r="C30" i="13" s="1"/>
  <c r="D29" i="13"/>
  <c r="T29" i="13" s="1"/>
  <c r="AA15" i="7"/>
  <c r="AA16" i="7" s="1"/>
  <c r="AA17" i="7" s="1"/>
  <c r="AA18" i="7" s="1"/>
  <c r="AA19" i="7" s="1"/>
  <c r="AA20" i="7" s="1"/>
  <c r="AA21" i="7" s="1"/>
  <c r="AA22" i="7" s="1"/>
  <c r="AA23" i="7" s="1"/>
  <c r="AA24" i="7" s="1"/>
  <c r="AA25" i="7" s="1"/>
  <c r="AA26" i="7" s="1"/>
  <c r="AA27" i="7" s="1"/>
  <c r="AA28" i="7" s="1"/>
  <c r="AA29" i="7" s="1"/>
  <c r="AA30" i="7" s="1"/>
  <c r="AA31" i="7" s="1"/>
  <c r="AA32" i="7" s="1"/>
  <c r="AA33" i="7" s="1"/>
  <c r="AA34" i="7" s="1"/>
  <c r="AA35" i="7" s="1"/>
  <c r="AA36" i="7" s="1"/>
  <c r="AA37" i="7" s="1"/>
  <c r="AA38" i="7" s="1"/>
  <c r="AA39" i="7" s="1"/>
  <c r="AA40" i="7" s="1"/>
  <c r="AA41" i="7" s="1"/>
  <c r="AA42" i="7" s="1"/>
  <c r="AA43" i="7" s="1"/>
  <c r="AA44" i="7" s="1"/>
  <c r="AA45" i="7" s="1"/>
  <c r="AA46" i="7" s="1"/>
  <c r="AA47" i="7" s="1"/>
  <c r="AA48" i="7" s="1"/>
  <c r="AA49" i="7" s="1"/>
  <c r="AA50" i="7" s="1"/>
  <c r="AA51" i="7" s="1"/>
  <c r="AA52" i="7" s="1"/>
  <c r="AA53" i="7" s="1"/>
  <c r="AA54" i="7" s="1"/>
  <c r="AA55" i="7" s="1"/>
  <c r="AA56" i="7" s="1"/>
  <c r="AA57" i="7" s="1"/>
  <c r="AA58" i="7" s="1"/>
  <c r="AA59" i="7" s="1"/>
  <c r="AA60" i="7" s="1"/>
  <c r="AA61" i="7" s="1"/>
  <c r="AA62" i="7" s="1"/>
  <c r="AA63" i="7" s="1"/>
  <c r="AA64" i="7" s="1"/>
  <c r="AA65" i="7" s="1"/>
  <c r="AA66" i="7" s="1"/>
  <c r="AA67" i="7" s="1"/>
  <c r="AA68" i="7" s="1"/>
  <c r="AA69" i="7" s="1"/>
  <c r="AA70" i="7" s="1"/>
  <c r="AC42" i="7" s="1"/>
  <c r="AC3" i="7"/>
  <c r="AC62" i="7"/>
  <c r="B40" i="17"/>
  <c r="C40" i="17" s="1"/>
  <c r="D39" i="17"/>
  <c r="AD39" i="17" s="1"/>
  <c r="C82" i="32"/>
  <c r="C83" i="32" s="1"/>
  <c r="C84" i="32" s="1"/>
  <c r="C85" i="32" s="1"/>
  <c r="C86" i="32" s="1"/>
  <c r="C87" i="32" s="1"/>
  <c r="C88" i="32" s="1"/>
  <c r="B78" i="32"/>
  <c r="N41" i="12" l="1"/>
  <c r="AB40" i="12"/>
  <c r="AC40" i="12" s="1"/>
  <c r="AE40" i="12" s="1"/>
  <c r="AF40" i="12" s="1"/>
  <c r="AI40" i="12" s="1"/>
  <c r="E27" i="36" s="1"/>
  <c r="O22" i="36"/>
  <c r="I25" i="13"/>
  <c r="J26" i="13" s="1"/>
  <c r="K27" i="13" s="1"/>
  <c r="L28" i="13" s="1"/>
  <c r="M29" i="13" s="1"/>
  <c r="N30" i="13" s="1"/>
  <c r="O31" i="13" s="1"/>
  <c r="P32" i="13" s="1"/>
  <c r="Q33" i="13" s="1"/>
  <c r="AC40" i="7"/>
  <c r="D43" i="12"/>
  <c r="AD43" i="12" s="1"/>
  <c r="B44" i="12"/>
  <c r="C44" i="12" s="1"/>
  <c r="I20" i="11"/>
  <c r="K20" i="15"/>
  <c r="D25" i="15"/>
  <c r="G25" i="15" s="1"/>
  <c r="H25" i="15" s="1"/>
  <c r="B26" i="15"/>
  <c r="C26" i="15" s="1"/>
  <c r="I24" i="13"/>
  <c r="J25" i="13" s="1"/>
  <c r="K26" i="13" s="1"/>
  <c r="L27" i="13" s="1"/>
  <c r="M28" i="13" s="1"/>
  <c r="N29" i="13" s="1"/>
  <c r="O30" i="13" s="1"/>
  <c r="P31" i="13" s="1"/>
  <c r="Q32" i="13" s="1"/>
  <c r="F65" i="17"/>
  <c r="AC52" i="7"/>
  <c r="AC4" i="7"/>
  <c r="F60" i="17" s="1"/>
  <c r="AC9" i="7"/>
  <c r="AC11" i="7"/>
  <c r="AC46" i="7"/>
  <c r="AC47" i="7"/>
  <c r="AC48" i="7"/>
  <c r="AC24" i="7"/>
  <c r="AC19" i="7"/>
  <c r="AC37" i="7"/>
  <c r="AC57" i="7"/>
  <c r="AC69" i="7"/>
  <c r="AC23" i="7"/>
  <c r="AC30" i="7"/>
  <c r="AC26" i="7"/>
  <c r="AC22" i="7"/>
  <c r="AC12" i="7"/>
  <c r="AC28" i="7"/>
  <c r="AC45" i="7"/>
  <c r="AC16" i="7"/>
  <c r="AC41" i="7"/>
  <c r="AC10" i="7"/>
  <c r="AC44" i="7"/>
  <c r="AC51" i="7"/>
  <c r="AC58" i="7"/>
  <c r="AC56" i="7"/>
  <c r="AC8" i="7"/>
  <c r="AC64" i="7"/>
  <c r="AC34" i="7"/>
  <c r="AC21" i="7"/>
  <c r="AC70" i="7"/>
  <c r="AC65" i="7"/>
  <c r="AC27" i="7"/>
  <c r="AC13" i="7"/>
  <c r="AC43" i="7"/>
  <c r="AC29" i="7"/>
  <c r="AC32" i="7"/>
  <c r="AC15" i="7"/>
  <c r="AC14" i="7"/>
  <c r="AC53" i="7"/>
  <c r="AC25" i="7"/>
  <c r="AC68" i="7"/>
  <c r="AC50" i="7"/>
  <c r="AC20" i="7"/>
  <c r="AC54" i="7"/>
  <c r="AC67" i="7"/>
  <c r="AC66" i="7"/>
  <c r="AC7" i="7"/>
  <c r="AC55" i="7"/>
  <c r="AC60" i="7"/>
  <c r="AC59" i="7"/>
  <c r="AC17" i="7"/>
  <c r="AC18" i="7"/>
  <c r="AC31" i="7"/>
  <c r="AC5" i="7"/>
  <c r="AC49" i="7"/>
  <c r="AC39" i="7"/>
  <c r="AC38" i="7"/>
  <c r="AC33" i="7"/>
  <c r="AC35" i="7"/>
  <c r="AC36" i="7"/>
  <c r="AC63" i="7"/>
  <c r="AC6" i="7"/>
  <c r="B40" i="4"/>
  <c r="C40" i="4" s="1"/>
  <c r="D39" i="4"/>
  <c r="AD39" i="4" s="1"/>
  <c r="D24" i="11"/>
  <c r="G24" i="11" s="1"/>
  <c r="H24" i="11" s="1"/>
  <c r="I27" i="36" s="1"/>
  <c r="B25" i="11"/>
  <c r="C25" i="11" s="1"/>
  <c r="X60" i="7"/>
  <c r="X49" i="7"/>
  <c r="X9" i="7"/>
  <c r="X19" i="7"/>
  <c r="X37" i="7"/>
  <c r="X25" i="7"/>
  <c r="X35" i="7"/>
  <c r="X51" i="7"/>
  <c r="X69" i="7"/>
  <c r="X4" i="7"/>
  <c r="X36" i="7"/>
  <c r="X15" i="7"/>
  <c r="X34" i="7"/>
  <c r="X28" i="7"/>
  <c r="X55" i="7"/>
  <c r="X65" i="7"/>
  <c r="X56" i="7"/>
  <c r="X21" i="7"/>
  <c r="X5" i="7"/>
  <c r="X41" i="7"/>
  <c r="X67" i="7"/>
  <c r="X24" i="7"/>
  <c r="X16" i="7"/>
  <c r="X58" i="7"/>
  <c r="X53" i="7"/>
  <c r="X54" i="7"/>
  <c r="X27" i="7"/>
  <c r="X62" i="7"/>
  <c r="X63" i="7"/>
  <c r="X17" i="7"/>
  <c r="X47" i="7"/>
  <c r="X64" i="7"/>
  <c r="X44" i="7"/>
  <c r="X14" i="7"/>
  <c r="X29" i="7"/>
  <c r="X42" i="7"/>
  <c r="X11" i="7"/>
  <c r="X43" i="7"/>
  <c r="X61" i="7"/>
  <c r="X46" i="7"/>
  <c r="X50" i="7"/>
  <c r="X57" i="7"/>
  <c r="X3" i="7"/>
  <c r="X48" i="7"/>
  <c r="X13" i="7"/>
  <c r="X26" i="7"/>
  <c r="X6" i="7"/>
  <c r="X30" i="7"/>
  <c r="X8" i="7"/>
  <c r="X38" i="7"/>
  <c r="X22" i="7"/>
  <c r="X33" i="7"/>
  <c r="X66" i="7"/>
  <c r="X12" i="7"/>
  <c r="X68" i="7"/>
  <c r="X31" i="7"/>
  <c r="X52" i="7"/>
  <c r="X40" i="7"/>
  <c r="X45" i="7"/>
  <c r="X23" i="7"/>
  <c r="X39" i="7"/>
  <c r="X7" i="7"/>
  <c r="X70" i="7"/>
  <c r="X59" i="7"/>
  <c r="X18" i="7"/>
  <c r="X20" i="7"/>
  <c r="X10" i="7"/>
  <c r="S25" i="7"/>
  <c r="P78" i="32"/>
  <c r="D16" i="35" s="1"/>
  <c r="AJ37" i="12" s="1"/>
  <c r="O78" i="32"/>
  <c r="C16" i="35" s="1"/>
  <c r="B41" i="17"/>
  <c r="C41" i="17" s="1"/>
  <c r="D40" i="17"/>
  <c r="AD40" i="17" s="1"/>
  <c r="D30" i="13"/>
  <c r="T30" i="13" s="1"/>
  <c r="B31" i="13"/>
  <c r="C31" i="13" s="1"/>
  <c r="S49" i="7"/>
  <c r="C89" i="32"/>
  <c r="C90" i="32" s="1"/>
  <c r="C91" i="32" s="1"/>
  <c r="C92" i="32" s="1"/>
  <c r="C93" i="32" s="1"/>
  <c r="C94" i="32" s="1"/>
  <c r="C95" i="32" s="1"/>
  <c r="B85" i="32"/>
  <c r="AC61" i="7"/>
  <c r="D40" i="16"/>
  <c r="AD40" i="16" s="1"/>
  <c r="B41" i="16"/>
  <c r="C41" i="16" s="1"/>
  <c r="S24" i="7"/>
  <c r="S61" i="7"/>
  <c r="S29" i="7"/>
  <c r="S22" i="7"/>
  <c r="S28" i="7"/>
  <c r="S69" i="7"/>
  <c r="S33" i="7"/>
  <c r="S36" i="7"/>
  <c r="S18" i="7"/>
  <c r="S66" i="7"/>
  <c r="S12" i="7"/>
  <c r="S21" i="7"/>
  <c r="S53" i="7"/>
  <c r="S32" i="7"/>
  <c r="S17" i="7"/>
  <c r="S48" i="7"/>
  <c r="S65" i="7"/>
  <c r="S23" i="7"/>
  <c r="S19" i="7"/>
  <c r="S31" i="7"/>
  <c r="S30" i="7"/>
  <c r="S63" i="7"/>
  <c r="S64" i="7"/>
  <c r="S15" i="7"/>
  <c r="S45" i="7"/>
  <c r="S42" i="7"/>
  <c r="S51" i="7"/>
  <c r="S52" i="7"/>
  <c r="S37" i="7"/>
  <c r="S54" i="7"/>
  <c r="S68" i="7"/>
  <c r="S20" i="7"/>
  <c r="S40" i="7"/>
  <c r="S38" i="7"/>
  <c r="S67" i="7"/>
  <c r="S14" i="7"/>
  <c r="S34" i="7"/>
  <c r="S26" i="7"/>
  <c r="S47" i="7"/>
  <c r="S44" i="7"/>
  <c r="S35" i="7"/>
  <c r="S27" i="7"/>
  <c r="S43" i="7"/>
  <c r="S13" i="7"/>
  <c r="S16" i="7"/>
  <c r="S70" i="7"/>
  <c r="S39" i="7"/>
  <c r="S41" i="7"/>
  <c r="S50" i="7"/>
  <c r="I21" i="7"/>
  <c r="I6" i="7"/>
  <c r="I31" i="7"/>
  <c r="I16" i="7"/>
  <c r="I26" i="7"/>
  <c r="I19" i="7"/>
  <c r="I11" i="7"/>
  <c r="I30" i="7"/>
  <c r="I68" i="7"/>
  <c r="I45" i="7"/>
  <c r="I40" i="7"/>
  <c r="I20" i="7"/>
  <c r="I64" i="7"/>
  <c r="I43" i="7"/>
  <c r="I25" i="7"/>
  <c r="I58" i="7"/>
  <c r="I10" i="7"/>
  <c r="I70" i="7"/>
  <c r="I34" i="7"/>
  <c r="I51" i="7"/>
  <c r="I49" i="7"/>
  <c r="I61" i="7"/>
  <c r="I17" i="7"/>
  <c r="I18" i="7"/>
  <c r="I59" i="7"/>
  <c r="I8" i="7"/>
  <c r="I22" i="7"/>
  <c r="I35" i="7"/>
  <c r="I13" i="7"/>
  <c r="I12" i="7"/>
  <c r="I63" i="7"/>
  <c r="I54" i="7"/>
  <c r="I32" i="7"/>
  <c r="I39" i="7"/>
  <c r="I60" i="7"/>
  <c r="I50" i="7"/>
  <c r="I14" i="7"/>
  <c r="I28" i="7"/>
  <c r="I67" i="7"/>
  <c r="I52" i="7"/>
  <c r="I23" i="7"/>
  <c r="I33" i="7"/>
  <c r="I46" i="7"/>
  <c r="I9" i="7"/>
  <c r="I48" i="7"/>
  <c r="I37" i="7"/>
  <c r="I27" i="7"/>
  <c r="I38" i="7"/>
  <c r="I66" i="7"/>
  <c r="I62" i="7"/>
  <c r="I36" i="7"/>
  <c r="I47" i="7"/>
  <c r="I41" i="7"/>
  <c r="I44" i="7"/>
  <c r="I65" i="7"/>
  <c r="I53" i="7"/>
  <c r="I24" i="7"/>
  <c r="I69" i="7"/>
  <c r="I29" i="7"/>
  <c r="I15" i="7"/>
  <c r="N46" i="12"/>
  <c r="O42" i="12" l="1"/>
  <c r="AB41" i="12"/>
  <c r="AC41" i="12" s="1"/>
  <c r="AE41" i="12" s="1"/>
  <c r="AF41" i="12" s="1"/>
  <c r="AI41" i="12" s="1"/>
  <c r="E28" i="36" s="1"/>
  <c r="F38" i="4"/>
  <c r="G38" i="4" s="1"/>
  <c r="H38" i="4" s="1"/>
  <c r="I39" i="4" s="1"/>
  <c r="J40" i="4" s="1"/>
  <c r="K41" i="4" s="1"/>
  <c r="L42" i="4" s="1"/>
  <c r="M43" i="4" s="1"/>
  <c r="F39" i="4"/>
  <c r="G39" i="4" s="1"/>
  <c r="H39" i="4" s="1"/>
  <c r="I40" i="4" s="1"/>
  <c r="J41" i="4" s="1"/>
  <c r="K42" i="4" s="1"/>
  <c r="L43" i="4" s="1"/>
  <c r="M44" i="4" s="1"/>
  <c r="N45" i="4" s="1"/>
  <c r="O46" i="4" s="1"/>
  <c r="P47" i="4" s="1"/>
  <c r="Q48" i="4" s="1"/>
  <c r="R49" i="4" s="1"/>
  <c r="S50" i="4" s="1"/>
  <c r="T51" i="4" s="1"/>
  <c r="U52" i="4" s="1"/>
  <c r="V53" i="4" s="1"/>
  <c r="W54" i="4" s="1"/>
  <c r="X55" i="4" s="1"/>
  <c r="Y56" i="4" s="1"/>
  <c r="Z57" i="4" s="1"/>
  <c r="AA58" i="4" s="1"/>
  <c r="F40" i="4"/>
  <c r="G40" i="4" s="1"/>
  <c r="H40" i="4" s="1"/>
  <c r="I41" i="4" s="1"/>
  <c r="J42" i="4" s="1"/>
  <c r="K43" i="4" s="1"/>
  <c r="L44" i="4" s="1"/>
  <c r="M45" i="4" s="1"/>
  <c r="N46" i="4" s="1"/>
  <c r="O47" i="4" s="1"/>
  <c r="P48" i="4" s="1"/>
  <c r="Q49" i="4" s="1"/>
  <c r="R50" i="4" s="1"/>
  <c r="S51" i="4" s="1"/>
  <c r="T52" i="4" s="1"/>
  <c r="U53" i="4" s="1"/>
  <c r="V54" i="4" s="1"/>
  <c r="W55" i="4" s="1"/>
  <c r="X56" i="4" s="1"/>
  <c r="Y57" i="4" s="1"/>
  <c r="Z58" i="4" s="1"/>
  <c r="AA59" i="4" s="1"/>
  <c r="O23" i="36"/>
  <c r="G60" i="17"/>
  <c r="H60" i="17" s="1"/>
  <c r="AG60" i="17"/>
  <c r="AH60" i="17" s="1"/>
  <c r="F48" i="17"/>
  <c r="F43" i="17"/>
  <c r="F70" i="17"/>
  <c r="D44" i="12"/>
  <c r="AD44" i="12" s="1"/>
  <c r="B45" i="12"/>
  <c r="C45" i="12" s="1"/>
  <c r="F50" i="17"/>
  <c r="F45" i="17"/>
  <c r="F34" i="17"/>
  <c r="F69" i="17"/>
  <c r="F75" i="17"/>
  <c r="G65" i="17"/>
  <c r="H65" i="17" s="1"/>
  <c r="AG65" i="17"/>
  <c r="AH65" i="17" s="1"/>
  <c r="F34" i="4"/>
  <c r="G34" i="4" s="1"/>
  <c r="H34" i="4" s="1"/>
  <c r="F42" i="4"/>
  <c r="G42" i="4" s="1"/>
  <c r="H42" i="4" s="1"/>
  <c r="F76" i="4"/>
  <c r="G76" i="4" s="1"/>
  <c r="H76" i="4" s="1"/>
  <c r="F35" i="4"/>
  <c r="G35" i="4" s="1"/>
  <c r="H35" i="4" s="1"/>
  <c r="F77" i="4"/>
  <c r="G77" i="4" s="1"/>
  <c r="H77" i="4" s="1"/>
  <c r="F30" i="4"/>
  <c r="G30" i="4" s="1"/>
  <c r="H30" i="4" s="1"/>
  <c r="AG30" i="4" s="1"/>
  <c r="AH30" i="4" s="1"/>
  <c r="F50" i="4"/>
  <c r="G50" i="4" s="1"/>
  <c r="H50" i="4" s="1"/>
  <c r="F56" i="4"/>
  <c r="G56" i="4" s="1"/>
  <c r="H56" i="4" s="1"/>
  <c r="F74" i="4"/>
  <c r="G74" i="4" s="1"/>
  <c r="H74" i="4" s="1"/>
  <c r="F65" i="4"/>
  <c r="G65" i="4" s="1"/>
  <c r="H65" i="4" s="1"/>
  <c r="F31" i="4"/>
  <c r="G31" i="4" s="1"/>
  <c r="H31" i="4" s="1"/>
  <c r="F52" i="4"/>
  <c r="G52" i="4" s="1"/>
  <c r="H52" i="4" s="1"/>
  <c r="F49" i="4"/>
  <c r="G49" i="4" s="1"/>
  <c r="H49" i="4" s="1"/>
  <c r="F47" i="4"/>
  <c r="G47" i="4" s="1"/>
  <c r="H47" i="4" s="1"/>
  <c r="F75" i="4"/>
  <c r="G75" i="4" s="1"/>
  <c r="H75" i="4" s="1"/>
  <c r="F78" i="4"/>
  <c r="G78" i="4" s="1"/>
  <c r="H78" i="4" s="1"/>
  <c r="F58" i="4"/>
  <c r="G58" i="4" s="1"/>
  <c r="H58" i="4" s="1"/>
  <c r="F67" i="4"/>
  <c r="G67" i="4" s="1"/>
  <c r="H67" i="4" s="1"/>
  <c r="F46" i="4"/>
  <c r="G46" i="4" s="1"/>
  <c r="H46" i="4" s="1"/>
  <c r="F44" i="4"/>
  <c r="G44" i="4" s="1"/>
  <c r="H44" i="4" s="1"/>
  <c r="F66" i="4"/>
  <c r="G66" i="4" s="1"/>
  <c r="H66" i="4" s="1"/>
  <c r="F32" i="4"/>
  <c r="G32" i="4" s="1"/>
  <c r="H32" i="4" s="1"/>
  <c r="F59" i="4"/>
  <c r="G59" i="4" s="1"/>
  <c r="H59" i="4" s="1"/>
  <c r="F71" i="4"/>
  <c r="G71" i="4" s="1"/>
  <c r="H71" i="4" s="1"/>
  <c r="F43" i="4"/>
  <c r="G43" i="4" s="1"/>
  <c r="H43" i="4" s="1"/>
  <c r="F63" i="4"/>
  <c r="G63" i="4" s="1"/>
  <c r="H63" i="4" s="1"/>
  <c r="F51" i="4"/>
  <c r="G51" i="4" s="1"/>
  <c r="H51" i="4" s="1"/>
  <c r="F69" i="4"/>
  <c r="G69" i="4" s="1"/>
  <c r="H69" i="4" s="1"/>
  <c r="F36" i="4"/>
  <c r="G36" i="4" s="1"/>
  <c r="H36" i="4" s="1"/>
  <c r="F45" i="4"/>
  <c r="G45" i="4" s="1"/>
  <c r="H45" i="4" s="1"/>
  <c r="F57" i="4"/>
  <c r="G57" i="4" s="1"/>
  <c r="H57" i="4" s="1"/>
  <c r="F54" i="4"/>
  <c r="G54" i="4" s="1"/>
  <c r="H54" i="4" s="1"/>
  <c r="F68" i="4"/>
  <c r="G68" i="4" s="1"/>
  <c r="H68" i="4" s="1"/>
  <c r="F72" i="4"/>
  <c r="G72" i="4" s="1"/>
  <c r="H72" i="4" s="1"/>
  <c r="F73" i="4"/>
  <c r="G73" i="4" s="1"/>
  <c r="H73" i="4" s="1"/>
  <c r="F55" i="4"/>
  <c r="G55" i="4" s="1"/>
  <c r="H55" i="4" s="1"/>
  <c r="F70" i="4"/>
  <c r="G70" i="4" s="1"/>
  <c r="H70" i="4" s="1"/>
  <c r="F27" i="4"/>
  <c r="G27" i="4" s="1"/>
  <c r="H27" i="4" s="1"/>
  <c r="F29" i="4"/>
  <c r="G29" i="4" s="1"/>
  <c r="H29" i="4" s="1"/>
  <c r="F61" i="4"/>
  <c r="G61" i="4" s="1"/>
  <c r="H61" i="4" s="1"/>
  <c r="F41" i="4"/>
  <c r="G41" i="4" s="1"/>
  <c r="H41" i="4" s="1"/>
  <c r="F33" i="4"/>
  <c r="G33" i="4" s="1"/>
  <c r="H33" i="4" s="1"/>
  <c r="F62" i="4"/>
  <c r="G62" i="4" s="1"/>
  <c r="H62" i="4" s="1"/>
  <c r="F60" i="4"/>
  <c r="G60" i="4" s="1"/>
  <c r="H60" i="4" s="1"/>
  <c r="F28" i="4"/>
  <c r="G28" i="4" s="1"/>
  <c r="H28" i="4" s="1"/>
  <c r="F48" i="4"/>
  <c r="G48" i="4" s="1"/>
  <c r="H48" i="4" s="1"/>
  <c r="F53" i="4"/>
  <c r="G53" i="4" s="1"/>
  <c r="H53" i="4" s="1"/>
  <c r="F64" i="4"/>
  <c r="G64" i="4" s="1"/>
  <c r="H64" i="4" s="1"/>
  <c r="F37" i="4"/>
  <c r="G37" i="4" s="1"/>
  <c r="H37" i="4" s="1"/>
  <c r="B41" i="4"/>
  <c r="C41" i="4" s="1"/>
  <c r="D40" i="4"/>
  <c r="AD40" i="4" s="1"/>
  <c r="F49" i="17"/>
  <c r="F64" i="17"/>
  <c r="F35" i="17"/>
  <c r="F66" i="17"/>
  <c r="F63" i="17"/>
  <c r="F68" i="17"/>
  <c r="P85" i="32"/>
  <c r="D17" i="35" s="1"/>
  <c r="AJ38" i="12" s="1"/>
  <c r="K25" i="36" s="1"/>
  <c r="O85" i="32"/>
  <c r="C17" i="35" s="1"/>
  <c r="F53" i="17"/>
  <c r="F72" i="17"/>
  <c r="F78" i="17"/>
  <c r="F73" i="17"/>
  <c r="C96" i="32"/>
  <c r="C97" i="32" s="1"/>
  <c r="C98" i="32" s="1"/>
  <c r="C99" i="32" s="1"/>
  <c r="C100" i="32" s="1"/>
  <c r="C101" i="32" s="1"/>
  <c r="C102" i="32" s="1"/>
  <c r="B92" i="32"/>
  <c r="B32" i="13"/>
  <c r="C32" i="13" s="1"/>
  <c r="D31" i="13"/>
  <c r="T31" i="13" s="1"/>
  <c r="F44" i="17"/>
  <c r="F36" i="17"/>
  <c r="F51" i="17"/>
  <c r="F38" i="17"/>
  <c r="F55" i="17"/>
  <c r="F71" i="17"/>
  <c r="F30" i="16"/>
  <c r="F32" i="16"/>
  <c r="F70" i="16"/>
  <c r="F35" i="16"/>
  <c r="F38" i="16"/>
  <c r="F75" i="16"/>
  <c r="F67" i="16"/>
  <c r="F76" i="16"/>
  <c r="F71" i="16"/>
  <c r="F49" i="16"/>
  <c r="F68" i="16"/>
  <c r="F60" i="16"/>
  <c r="F43" i="16"/>
  <c r="F41" i="16"/>
  <c r="F45" i="16"/>
  <c r="F39" i="16"/>
  <c r="F33" i="16"/>
  <c r="F54" i="16"/>
  <c r="F40" i="16"/>
  <c r="F47" i="16"/>
  <c r="F53" i="16"/>
  <c r="F57" i="16"/>
  <c r="F51" i="16"/>
  <c r="F66" i="16"/>
  <c r="F36" i="16"/>
  <c r="F28" i="16"/>
  <c r="F61" i="16"/>
  <c r="F64" i="16"/>
  <c r="F31" i="16"/>
  <c r="F72" i="16"/>
  <c r="F50" i="16"/>
  <c r="F65" i="16"/>
  <c r="F27" i="16"/>
  <c r="F69" i="16"/>
  <c r="F62" i="16"/>
  <c r="F73" i="16"/>
  <c r="F74" i="16"/>
  <c r="F34" i="16"/>
  <c r="F55" i="16"/>
  <c r="F42" i="16"/>
  <c r="F44" i="16"/>
  <c r="F46" i="16"/>
  <c r="F48" i="16"/>
  <c r="F63" i="16"/>
  <c r="F37" i="16"/>
  <c r="F77" i="16"/>
  <c r="F29" i="16"/>
  <c r="F52" i="16"/>
  <c r="F59" i="16"/>
  <c r="F78" i="16"/>
  <c r="F56" i="16"/>
  <c r="F58" i="16"/>
  <c r="N44" i="4"/>
  <c r="F29" i="17"/>
  <c r="F74" i="17"/>
  <c r="F57" i="17"/>
  <c r="F30" i="17"/>
  <c r="F27" i="17"/>
  <c r="F52" i="17"/>
  <c r="D26" i="15"/>
  <c r="G26" i="15" s="1"/>
  <c r="H26" i="15" s="1"/>
  <c r="B27" i="15"/>
  <c r="C27" i="15" s="1"/>
  <c r="B42" i="16"/>
  <c r="C42" i="16" s="1"/>
  <c r="D41" i="16"/>
  <c r="AD41" i="16" s="1"/>
  <c r="F54" i="17"/>
  <c r="F37" i="17"/>
  <c r="F40" i="17"/>
  <c r="F41" i="17"/>
  <c r="F77" i="17"/>
  <c r="F58" i="17"/>
  <c r="F67" i="17"/>
  <c r="K24" i="36"/>
  <c r="D41" i="17"/>
  <c r="AD41" i="17" s="1"/>
  <c r="B42" i="17"/>
  <c r="C42" i="17" s="1"/>
  <c r="F59" i="17"/>
  <c r="F31" i="17"/>
  <c r="F46" i="17"/>
  <c r="F32" i="17"/>
  <c r="F61" i="17"/>
  <c r="F39" i="17"/>
  <c r="F33" i="17"/>
  <c r="O47" i="12"/>
  <c r="F53" i="13"/>
  <c r="F25" i="13"/>
  <c r="F35" i="13"/>
  <c r="F65" i="13"/>
  <c r="F32" i="13"/>
  <c r="F42" i="13"/>
  <c r="F62" i="13"/>
  <c r="F59" i="13"/>
  <c r="F61" i="13"/>
  <c r="F67" i="13"/>
  <c r="F38" i="13"/>
  <c r="F48" i="13"/>
  <c r="F55" i="13"/>
  <c r="F58" i="13"/>
  <c r="F49" i="13"/>
  <c r="F30" i="13"/>
  <c r="F63" i="13"/>
  <c r="F33" i="13"/>
  <c r="F50" i="13"/>
  <c r="F40" i="13"/>
  <c r="F41" i="13"/>
  <c r="F39" i="13"/>
  <c r="F52" i="13"/>
  <c r="F64" i="13"/>
  <c r="F46" i="13"/>
  <c r="F36" i="13"/>
  <c r="F47" i="13"/>
  <c r="F56" i="13"/>
  <c r="F54" i="13"/>
  <c r="F34" i="13"/>
  <c r="F60" i="13"/>
  <c r="F26" i="13"/>
  <c r="F27" i="13"/>
  <c r="F44" i="13"/>
  <c r="F66" i="13"/>
  <c r="F51" i="13"/>
  <c r="F45" i="13"/>
  <c r="F57" i="13"/>
  <c r="F31" i="13"/>
  <c r="F28" i="13"/>
  <c r="F43" i="13"/>
  <c r="F29" i="13"/>
  <c r="F37" i="13"/>
  <c r="K21" i="15"/>
  <c r="I21" i="11"/>
  <c r="B26" i="11"/>
  <c r="C26" i="11" s="1"/>
  <c r="D25" i="11"/>
  <c r="G25" i="11" s="1"/>
  <c r="H25" i="11" s="1"/>
  <c r="I28" i="36" s="1"/>
  <c r="F76" i="17"/>
  <c r="F47" i="17"/>
  <c r="F28" i="17"/>
  <c r="F42" i="17"/>
  <c r="F62" i="17"/>
  <c r="F56" i="17"/>
  <c r="P43" i="12" l="1"/>
  <c r="AB42" i="12"/>
  <c r="AC42" i="12" s="1"/>
  <c r="AE42" i="12" s="1"/>
  <c r="AF42" i="12" s="1"/>
  <c r="AI42" i="12" s="1"/>
  <c r="E29" i="36" s="1"/>
  <c r="O24" i="36"/>
  <c r="AG74" i="16"/>
  <c r="AH74" i="16" s="1"/>
  <c r="G74" i="16"/>
  <c r="H74" i="16" s="1"/>
  <c r="G43" i="16"/>
  <c r="H43" i="16" s="1"/>
  <c r="AG43" i="16"/>
  <c r="AH43" i="16" s="1"/>
  <c r="AG38" i="17"/>
  <c r="AH38" i="17" s="1"/>
  <c r="G38" i="17"/>
  <c r="H38" i="17" s="1"/>
  <c r="AG73" i="17"/>
  <c r="AH73" i="17" s="1"/>
  <c r="G73" i="17"/>
  <c r="H73" i="17" s="1"/>
  <c r="G66" i="17"/>
  <c r="H66" i="17" s="1"/>
  <c r="I65" i="4"/>
  <c r="J66" i="4" s="1"/>
  <c r="K67" i="4" s="1"/>
  <c r="L68" i="4" s="1"/>
  <c r="M69" i="4" s="1"/>
  <c r="N70" i="4" s="1"/>
  <c r="O71" i="4" s="1"/>
  <c r="P72" i="4" s="1"/>
  <c r="Q73" i="4" s="1"/>
  <c r="R74" i="4" s="1"/>
  <c r="S75" i="4" s="1"/>
  <c r="T76" i="4" s="1"/>
  <c r="U77" i="4" s="1"/>
  <c r="V78" i="4" s="1"/>
  <c r="W27" i="4" s="1"/>
  <c r="X28" i="4" s="1"/>
  <c r="Y29" i="4" s="1"/>
  <c r="Z30" i="4" s="1"/>
  <c r="AA31" i="4" s="1"/>
  <c r="I62" i="4"/>
  <c r="J63" i="4" s="1"/>
  <c r="K64" i="4" s="1"/>
  <c r="L65" i="4" s="1"/>
  <c r="M66" i="4" s="1"/>
  <c r="N67" i="4" s="1"/>
  <c r="O68" i="4" s="1"/>
  <c r="P69" i="4" s="1"/>
  <c r="Q70" i="4" s="1"/>
  <c r="R71" i="4" s="1"/>
  <c r="S72" i="4" s="1"/>
  <c r="T73" i="4" s="1"/>
  <c r="U74" i="4" s="1"/>
  <c r="V75" i="4" s="1"/>
  <c r="W76" i="4" s="1"/>
  <c r="X77" i="4" s="1"/>
  <c r="Y78" i="4" s="1"/>
  <c r="Z27" i="4" s="1"/>
  <c r="AA28" i="4" s="1"/>
  <c r="I55" i="4"/>
  <c r="J56" i="4" s="1"/>
  <c r="K57" i="4" s="1"/>
  <c r="L58" i="4" s="1"/>
  <c r="M59" i="4" s="1"/>
  <c r="N60" i="4" s="1"/>
  <c r="O61" i="4" s="1"/>
  <c r="P62" i="4" s="1"/>
  <c r="Q63" i="4" s="1"/>
  <c r="R64" i="4" s="1"/>
  <c r="S65" i="4" s="1"/>
  <c r="T66" i="4" s="1"/>
  <c r="U67" i="4" s="1"/>
  <c r="V68" i="4" s="1"/>
  <c r="W69" i="4" s="1"/>
  <c r="X70" i="4" s="1"/>
  <c r="Y71" i="4" s="1"/>
  <c r="Z72" i="4" s="1"/>
  <c r="AA73" i="4" s="1"/>
  <c r="I72" i="4"/>
  <c r="J73" i="4" s="1"/>
  <c r="K74" i="4" s="1"/>
  <c r="L75" i="4" s="1"/>
  <c r="M76" i="4" s="1"/>
  <c r="N77" i="4" s="1"/>
  <c r="O78" i="4" s="1"/>
  <c r="P27" i="4" s="1"/>
  <c r="Q28" i="4" s="1"/>
  <c r="R29" i="4" s="1"/>
  <c r="S30" i="4" s="1"/>
  <c r="T31" i="4" s="1"/>
  <c r="U32" i="4" s="1"/>
  <c r="V33" i="4" s="1"/>
  <c r="W34" i="4" s="1"/>
  <c r="X35" i="4" s="1"/>
  <c r="Y36" i="4" s="1"/>
  <c r="Z37" i="4" s="1"/>
  <c r="AA38" i="4" s="1"/>
  <c r="I27" i="4"/>
  <c r="J28" i="4" s="1"/>
  <c r="K29" i="4" s="1"/>
  <c r="L30" i="4" s="1"/>
  <c r="M31" i="4" s="1"/>
  <c r="N32" i="4" s="1"/>
  <c r="O33" i="4" s="1"/>
  <c r="P34" i="4" s="1"/>
  <c r="Q35" i="4" s="1"/>
  <c r="R36" i="4" s="1"/>
  <c r="S37" i="4" s="1"/>
  <c r="T38" i="4" s="1"/>
  <c r="U39" i="4" s="1"/>
  <c r="V40" i="4" s="1"/>
  <c r="W41" i="4" s="1"/>
  <c r="X42" i="4" s="1"/>
  <c r="Y43" i="4" s="1"/>
  <c r="Z44" i="4" s="1"/>
  <c r="AA45" i="4" s="1"/>
  <c r="I57" i="4"/>
  <c r="J58" i="4" s="1"/>
  <c r="K59" i="4" s="1"/>
  <c r="L60" i="4" s="1"/>
  <c r="M61" i="4" s="1"/>
  <c r="N62" i="4" s="1"/>
  <c r="O63" i="4" s="1"/>
  <c r="P64" i="4" s="1"/>
  <c r="Q65" i="4" s="1"/>
  <c r="R66" i="4" s="1"/>
  <c r="S67" i="4" s="1"/>
  <c r="T68" i="4" s="1"/>
  <c r="U69" i="4" s="1"/>
  <c r="V70" i="4" s="1"/>
  <c r="W71" i="4" s="1"/>
  <c r="X72" i="4" s="1"/>
  <c r="Y73" i="4" s="1"/>
  <c r="Z74" i="4" s="1"/>
  <c r="AA75" i="4" s="1"/>
  <c r="D26" i="11"/>
  <c r="G26" i="11" s="1"/>
  <c r="H26" i="11" s="1"/>
  <c r="I29" i="36" s="1"/>
  <c r="B27" i="11"/>
  <c r="C27" i="11" s="1"/>
  <c r="W34" i="13"/>
  <c r="X34" i="13" s="1"/>
  <c r="G34" i="13"/>
  <c r="H34" i="13" s="1"/>
  <c r="G59" i="17"/>
  <c r="H59" i="17" s="1"/>
  <c r="AG59" i="17"/>
  <c r="AH59" i="17" s="1"/>
  <c r="B28" i="15"/>
  <c r="C28" i="15" s="1"/>
  <c r="D27" i="15"/>
  <c r="G27" i="15" s="1"/>
  <c r="H27" i="15" s="1"/>
  <c r="O45" i="4"/>
  <c r="G57" i="16"/>
  <c r="H57" i="16" s="1"/>
  <c r="AG57" i="16"/>
  <c r="AH57" i="16" s="1"/>
  <c r="I42" i="4"/>
  <c r="J43" i="4" s="1"/>
  <c r="K44" i="4" s="1"/>
  <c r="L45" i="4" s="1"/>
  <c r="M46" i="4" s="1"/>
  <c r="N47" i="4" s="1"/>
  <c r="O48" i="4" s="1"/>
  <c r="P49" i="4" s="1"/>
  <c r="Q50" i="4" s="1"/>
  <c r="R51" i="4" s="1"/>
  <c r="S52" i="4" s="1"/>
  <c r="T53" i="4" s="1"/>
  <c r="U54" i="4" s="1"/>
  <c r="V55" i="4" s="1"/>
  <c r="W56" i="4" s="1"/>
  <c r="X57" i="4" s="1"/>
  <c r="Y58" i="4" s="1"/>
  <c r="Z59" i="4" s="1"/>
  <c r="AA60" i="4" s="1"/>
  <c r="I44" i="4"/>
  <c r="J45" i="4" s="1"/>
  <c r="K46" i="4" s="1"/>
  <c r="L47" i="4" s="1"/>
  <c r="M48" i="4" s="1"/>
  <c r="N49" i="4" s="1"/>
  <c r="O50" i="4" s="1"/>
  <c r="P51" i="4" s="1"/>
  <c r="Q52" i="4" s="1"/>
  <c r="R53" i="4" s="1"/>
  <c r="S54" i="4" s="1"/>
  <c r="T55" i="4" s="1"/>
  <c r="U56" i="4" s="1"/>
  <c r="V57" i="4" s="1"/>
  <c r="W58" i="4" s="1"/>
  <c r="X59" i="4" s="1"/>
  <c r="Y60" i="4" s="1"/>
  <c r="Z61" i="4" s="1"/>
  <c r="AA62" i="4" s="1"/>
  <c r="I35" i="4"/>
  <c r="J36" i="4" s="1"/>
  <c r="K37" i="4" s="1"/>
  <c r="L38" i="4" s="1"/>
  <c r="M39" i="4" s="1"/>
  <c r="N40" i="4" s="1"/>
  <c r="O41" i="4" s="1"/>
  <c r="P42" i="4" s="1"/>
  <c r="Q43" i="4" s="1"/>
  <c r="R44" i="4" s="1"/>
  <c r="S45" i="4" s="1"/>
  <c r="T46" i="4" s="1"/>
  <c r="U47" i="4" s="1"/>
  <c r="V48" i="4" s="1"/>
  <c r="W49" i="4" s="1"/>
  <c r="X50" i="4" s="1"/>
  <c r="Y51" i="4" s="1"/>
  <c r="Z52" i="4" s="1"/>
  <c r="AA53" i="4" s="1"/>
  <c r="G56" i="17"/>
  <c r="H56" i="17" s="1"/>
  <c r="AG56" i="17"/>
  <c r="AH56" i="17" s="1"/>
  <c r="W45" i="13"/>
  <c r="X45" i="13" s="1"/>
  <c r="G45" i="13"/>
  <c r="H45" i="13" s="1"/>
  <c r="W41" i="13"/>
  <c r="X41" i="13" s="1"/>
  <c r="G41" i="13"/>
  <c r="H41" i="13" s="1"/>
  <c r="AG31" i="16"/>
  <c r="AH31" i="16" s="1"/>
  <c r="G31" i="16"/>
  <c r="H31" i="16" s="1"/>
  <c r="G38" i="16"/>
  <c r="H38" i="16" s="1"/>
  <c r="AG38" i="16"/>
  <c r="AH38" i="16" s="1"/>
  <c r="G51" i="13"/>
  <c r="H51" i="13" s="1"/>
  <c r="W51" i="13"/>
  <c r="X51" i="13" s="1"/>
  <c r="G40" i="13"/>
  <c r="H40" i="13" s="1"/>
  <c r="W40" i="13"/>
  <c r="X40" i="13" s="1"/>
  <c r="G65" i="13"/>
  <c r="H65" i="13" s="1"/>
  <c r="W65" i="13"/>
  <c r="X65" i="13" s="1"/>
  <c r="G40" i="17"/>
  <c r="H40" i="17" s="1"/>
  <c r="AG40" i="17"/>
  <c r="AH40" i="17" s="1"/>
  <c r="I54" i="4"/>
  <c r="J55" i="4" s="1"/>
  <c r="K56" i="4" s="1"/>
  <c r="L57" i="4" s="1"/>
  <c r="M58" i="4" s="1"/>
  <c r="N59" i="4" s="1"/>
  <c r="O60" i="4" s="1"/>
  <c r="P61" i="4" s="1"/>
  <c r="Q62" i="4" s="1"/>
  <c r="R63" i="4" s="1"/>
  <c r="S64" i="4" s="1"/>
  <c r="T65" i="4" s="1"/>
  <c r="U66" i="4" s="1"/>
  <c r="V67" i="4" s="1"/>
  <c r="W68" i="4" s="1"/>
  <c r="X69" i="4" s="1"/>
  <c r="Y70" i="4" s="1"/>
  <c r="Z71" i="4" s="1"/>
  <c r="AA72" i="4" s="1"/>
  <c r="I30" i="4"/>
  <c r="J31" i="4" s="1"/>
  <c r="K32" i="4" s="1"/>
  <c r="L33" i="4" s="1"/>
  <c r="M34" i="4" s="1"/>
  <c r="N35" i="4" s="1"/>
  <c r="O36" i="4" s="1"/>
  <c r="P37" i="4" s="1"/>
  <c r="Q38" i="4" s="1"/>
  <c r="R39" i="4" s="1"/>
  <c r="S40" i="4" s="1"/>
  <c r="T41" i="4" s="1"/>
  <c r="U42" i="4" s="1"/>
  <c r="V43" i="4" s="1"/>
  <c r="W44" i="4" s="1"/>
  <c r="X45" i="4" s="1"/>
  <c r="Y46" i="4" s="1"/>
  <c r="Z47" i="4" s="1"/>
  <c r="AA48" i="4" s="1"/>
  <c r="I58" i="4"/>
  <c r="J59" i="4" s="1"/>
  <c r="K60" i="4" s="1"/>
  <c r="L61" i="4" s="1"/>
  <c r="M62" i="4" s="1"/>
  <c r="N63" i="4" s="1"/>
  <c r="O64" i="4" s="1"/>
  <c r="P65" i="4" s="1"/>
  <c r="Q66" i="4" s="1"/>
  <c r="R67" i="4" s="1"/>
  <c r="S68" i="4" s="1"/>
  <c r="T69" i="4" s="1"/>
  <c r="U70" i="4" s="1"/>
  <c r="V71" i="4" s="1"/>
  <c r="W72" i="4" s="1"/>
  <c r="X73" i="4" s="1"/>
  <c r="Y74" i="4" s="1"/>
  <c r="Z75" i="4" s="1"/>
  <c r="AA76" i="4" s="1"/>
  <c r="I60" i="4"/>
  <c r="J61" i="4" s="1"/>
  <c r="K62" i="4" s="1"/>
  <c r="L63" i="4" s="1"/>
  <c r="M64" i="4" s="1"/>
  <c r="N65" i="4" s="1"/>
  <c r="O66" i="4" s="1"/>
  <c r="P67" i="4" s="1"/>
  <c r="Q68" i="4" s="1"/>
  <c r="R69" i="4" s="1"/>
  <c r="S70" i="4" s="1"/>
  <c r="T71" i="4" s="1"/>
  <c r="U72" i="4" s="1"/>
  <c r="V73" i="4" s="1"/>
  <c r="W74" i="4" s="1"/>
  <c r="X75" i="4" s="1"/>
  <c r="Y76" i="4" s="1"/>
  <c r="Z77" i="4" s="1"/>
  <c r="AA78" i="4" s="1"/>
  <c r="I76" i="4"/>
  <c r="J77" i="4" s="1"/>
  <c r="K78" i="4" s="1"/>
  <c r="L27" i="4" s="1"/>
  <c r="M28" i="4" s="1"/>
  <c r="N29" i="4" s="1"/>
  <c r="O30" i="4" s="1"/>
  <c r="P31" i="4" s="1"/>
  <c r="Q32" i="4" s="1"/>
  <c r="R33" i="4" s="1"/>
  <c r="S34" i="4" s="1"/>
  <c r="T35" i="4" s="1"/>
  <c r="U36" i="4" s="1"/>
  <c r="V37" i="4" s="1"/>
  <c r="W38" i="4" s="1"/>
  <c r="X39" i="4" s="1"/>
  <c r="Y40" i="4" s="1"/>
  <c r="Z41" i="4" s="1"/>
  <c r="AA42" i="4" s="1"/>
  <c r="I51" i="4"/>
  <c r="J52" i="4" s="1"/>
  <c r="K53" i="4" s="1"/>
  <c r="L54" i="4" s="1"/>
  <c r="M55" i="4" s="1"/>
  <c r="N56" i="4" s="1"/>
  <c r="O57" i="4" s="1"/>
  <c r="P58" i="4" s="1"/>
  <c r="Q59" i="4" s="1"/>
  <c r="R60" i="4" s="1"/>
  <c r="S61" i="4" s="1"/>
  <c r="T62" i="4" s="1"/>
  <c r="U63" i="4" s="1"/>
  <c r="V64" i="4" s="1"/>
  <c r="W65" i="4" s="1"/>
  <c r="X66" i="4" s="1"/>
  <c r="Y67" i="4" s="1"/>
  <c r="Z68" i="4" s="1"/>
  <c r="AA69" i="4" s="1"/>
  <c r="I66" i="17"/>
  <c r="J67" i="17" s="1"/>
  <c r="K68" i="17" s="1"/>
  <c r="L69" i="17" s="1"/>
  <c r="M70" i="17" s="1"/>
  <c r="N71" i="17" s="1"/>
  <c r="O72" i="17" s="1"/>
  <c r="P73" i="17" s="1"/>
  <c r="Q74" i="17" s="1"/>
  <c r="R75" i="17" s="1"/>
  <c r="S76" i="17" s="1"/>
  <c r="T77" i="17" s="1"/>
  <c r="U78" i="17" s="1"/>
  <c r="V27" i="17" s="1"/>
  <c r="W28" i="17" s="1"/>
  <c r="X29" i="17" s="1"/>
  <c r="Y30" i="17" s="1"/>
  <c r="Z31" i="17" s="1"/>
  <c r="AA32" i="17" s="1"/>
  <c r="G70" i="17"/>
  <c r="H70" i="17" s="1"/>
  <c r="AG70" i="17"/>
  <c r="AH70" i="17" s="1"/>
  <c r="W57" i="13"/>
  <c r="X57" i="13" s="1"/>
  <c r="G57" i="13"/>
  <c r="H57" i="13" s="1"/>
  <c r="G42" i="13"/>
  <c r="H42" i="13" s="1"/>
  <c r="W42" i="13"/>
  <c r="X42" i="13" s="1"/>
  <c r="G77" i="16"/>
  <c r="H77" i="16" s="1"/>
  <c r="AG77" i="16"/>
  <c r="AH77" i="16" s="1"/>
  <c r="AG41" i="16"/>
  <c r="AH41" i="16" s="1"/>
  <c r="G41" i="16"/>
  <c r="H41" i="16" s="1"/>
  <c r="I69" i="4"/>
  <c r="J70" i="4" s="1"/>
  <c r="K71" i="4" s="1"/>
  <c r="L72" i="4" s="1"/>
  <c r="M73" i="4" s="1"/>
  <c r="N74" i="4" s="1"/>
  <c r="O75" i="4" s="1"/>
  <c r="P76" i="4" s="1"/>
  <c r="Q77" i="4" s="1"/>
  <c r="R78" i="4" s="1"/>
  <c r="S27" i="4" s="1"/>
  <c r="T28" i="4" s="1"/>
  <c r="U29" i="4" s="1"/>
  <c r="V30" i="4" s="1"/>
  <c r="W31" i="4" s="1"/>
  <c r="X32" i="4" s="1"/>
  <c r="Y33" i="4" s="1"/>
  <c r="Z34" i="4" s="1"/>
  <c r="AA35" i="4" s="1"/>
  <c r="I59" i="4"/>
  <c r="J60" i="4" s="1"/>
  <c r="K61" i="4" s="1"/>
  <c r="L62" i="4" s="1"/>
  <c r="M63" i="4" s="1"/>
  <c r="N64" i="4" s="1"/>
  <c r="O65" i="4" s="1"/>
  <c r="P66" i="4" s="1"/>
  <c r="Q67" i="4" s="1"/>
  <c r="R68" i="4" s="1"/>
  <c r="S69" i="4" s="1"/>
  <c r="T70" i="4" s="1"/>
  <c r="U71" i="4" s="1"/>
  <c r="V72" i="4" s="1"/>
  <c r="W73" i="4" s="1"/>
  <c r="X74" i="4" s="1"/>
  <c r="Y75" i="4" s="1"/>
  <c r="Z76" i="4" s="1"/>
  <c r="AA77" i="4" s="1"/>
  <c r="I75" i="4"/>
  <c r="J76" i="4" s="1"/>
  <c r="K77" i="4" s="1"/>
  <c r="L78" i="4" s="1"/>
  <c r="M27" i="4" s="1"/>
  <c r="N28" i="4" s="1"/>
  <c r="O29" i="4" s="1"/>
  <c r="P30" i="4" s="1"/>
  <c r="Q31" i="4" s="1"/>
  <c r="R32" i="4" s="1"/>
  <c r="S33" i="4" s="1"/>
  <c r="T34" i="4" s="1"/>
  <c r="U35" i="4" s="1"/>
  <c r="V36" i="4" s="1"/>
  <c r="W37" i="4" s="1"/>
  <c r="X38" i="4" s="1"/>
  <c r="Y39" i="4" s="1"/>
  <c r="Z40" i="4" s="1"/>
  <c r="AA41" i="4" s="1"/>
  <c r="D45" i="12"/>
  <c r="AD45" i="12" s="1"/>
  <c r="B46" i="12"/>
  <c r="C46" i="12" s="1"/>
  <c r="G54" i="13"/>
  <c r="H54" i="13" s="1"/>
  <c r="W54" i="13"/>
  <c r="X54" i="13" s="1"/>
  <c r="G55" i="13"/>
  <c r="H55" i="13" s="1"/>
  <c r="W55" i="13"/>
  <c r="X55" i="13" s="1"/>
  <c r="G32" i="13"/>
  <c r="H32" i="13" s="1"/>
  <c r="W32" i="13"/>
  <c r="X32" i="13" s="1"/>
  <c r="B43" i="17"/>
  <c r="C43" i="17" s="1"/>
  <c r="D42" i="17"/>
  <c r="AD42" i="17" s="1"/>
  <c r="G41" i="17"/>
  <c r="H41" i="17" s="1"/>
  <c r="AG41" i="17"/>
  <c r="AH41" i="17" s="1"/>
  <c r="G37" i="16"/>
  <c r="H37" i="16" s="1"/>
  <c r="AG37" i="16"/>
  <c r="AH37" i="16" s="1"/>
  <c r="G53" i="16"/>
  <c r="H53" i="16" s="1"/>
  <c r="AG53" i="16"/>
  <c r="AH53" i="16" s="1"/>
  <c r="AG62" i="17"/>
  <c r="AH62" i="17" s="1"/>
  <c r="G62" i="17"/>
  <c r="H62" i="17" s="1"/>
  <c r="G56" i="13"/>
  <c r="H56" i="13" s="1"/>
  <c r="W56" i="13"/>
  <c r="X56" i="13" s="1"/>
  <c r="G48" i="13"/>
  <c r="H48" i="13" s="1"/>
  <c r="W48" i="13"/>
  <c r="X48" i="13" s="1"/>
  <c r="G33" i="17"/>
  <c r="H33" i="17" s="1"/>
  <c r="AG33" i="17"/>
  <c r="AH33" i="17" s="1"/>
  <c r="AG52" i="17"/>
  <c r="AH52" i="17" s="1"/>
  <c r="G52" i="17"/>
  <c r="H52" i="17" s="1"/>
  <c r="G63" i="16"/>
  <c r="H63" i="16" s="1"/>
  <c r="G64" i="16"/>
  <c r="H64" i="16" s="1"/>
  <c r="G60" i="16"/>
  <c r="H60" i="16" s="1"/>
  <c r="AG60" i="16"/>
  <c r="AH60" i="16" s="1"/>
  <c r="AG51" i="17"/>
  <c r="AH51" i="17" s="1"/>
  <c r="G51" i="17"/>
  <c r="H51" i="17" s="1"/>
  <c r="G78" i="17"/>
  <c r="H78" i="17" s="1"/>
  <c r="AG78" i="17"/>
  <c r="AH78" i="17" s="1"/>
  <c r="G37" i="13"/>
  <c r="H37" i="13" s="1"/>
  <c r="W37" i="13"/>
  <c r="X37" i="13" s="1"/>
  <c r="G66" i="13"/>
  <c r="H66" i="13" s="1"/>
  <c r="W66" i="13"/>
  <c r="X66" i="13" s="1"/>
  <c r="G47" i="13"/>
  <c r="H47" i="13" s="1"/>
  <c r="W47" i="13"/>
  <c r="X47" i="13" s="1"/>
  <c r="W50" i="13"/>
  <c r="X50" i="13" s="1"/>
  <c r="G50" i="13"/>
  <c r="H50" i="13" s="1"/>
  <c r="G38" i="13"/>
  <c r="H38" i="13" s="1"/>
  <c r="W38" i="13"/>
  <c r="X38" i="13" s="1"/>
  <c r="W35" i="13"/>
  <c r="X35" i="13" s="1"/>
  <c r="G35" i="13"/>
  <c r="H35" i="13" s="1"/>
  <c r="AG39" i="17"/>
  <c r="AH39" i="17" s="1"/>
  <c r="G39" i="17"/>
  <c r="H39" i="17" s="1"/>
  <c r="AG37" i="17"/>
  <c r="AH37" i="17" s="1"/>
  <c r="G37" i="17"/>
  <c r="H37" i="17" s="1"/>
  <c r="G27" i="17"/>
  <c r="H27" i="17" s="1"/>
  <c r="AG27" i="17"/>
  <c r="AH27" i="17" s="1"/>
  <c r="G56" i="16"/>
  <c r="H56" i="16" s="1"/>
  <c r="AG56" i="16"/>
  <c r="AH56" i="16" s="1"/>
  <c r="G48" i="16"/>
  <c r="H48" i="16" s="1"/>
  <c r="AG48" i="16"/>
  <c r="AH48" i="16" s="1"/>
  <c r="G62" i="16"/>
  <c r="H62" i="16" s="1"/>
  <c r="G61" i="16"/>
  <c r="H61" i="16" s="1"/>
  <c r="AG61" i="16"/>
  <c r="AH61" i="16" s="1"/>
  <c r="AG40" i="16"/>
  <c r="AH40" i="16" s="1"/>
  <c r="G40" i="16"/>
  <c r="H40" i="16" s="1"/>
  <c r="G68" i="16"/>
  <c r="H68" i="16" s="1"/>
  <c r="AG68" i="16"/>
  <c r="AH68" i="16" s="1"/>
  <c r="AG70" i="16"/>
  <c r="AH70" i="16" s="1"/>
  <c r="G70" i="16"/>
  <c r="H70" i="16" s="1"/>
  <c r="G36" i="17"/>
  <c r="H36" i="17" s="1"/>
  <c r="AG36" i="17"/>
  <c r="AH36" i="17" s="1"/>
  <c r="AG72" i="17"/>
  <c r="AH72" i="17" s="1"/>
  <c r="G72" i="17"/>
  <c r="H72" i="17" s="1"/>
  <c r="G64" i="17"/>
  <c r="H64" i="17" s="1"/>
  <c r="AG64" i="17"/>
  <c r="AH64" i="17" s="1"/>
  <c r="I49" i="4"/>
  <c r="J50" i="4" s="1"/>
  <c r="K51" i="4" s="1"/>
  <c r="L52" i="4" s="1"/>
  <c r="M53" i="4" s="1"/>
  <c r="N54" i="4" s="1"/>
  <c r="O55" i="4" s="1"/>
  <c r="P56" i="4" s="1"/>
  <c r="Q57" i="4" s="1"/>
  <c r="R58" i="4" s="1"/>
  <c r="S59" i="4" s="1"/>
  <c r="T60" i="4" s="1"/>
  <c r="U61" i="4" s="1"/>
  <c r="V62" i="4" s="1"/>
  <c r="W63" i="4" s="1"/>
  <c r="X64" i="4" s="1"/>
  <c r="Y65" i="4" s="1"/>
  <c r="Z66" i="4" s="1"/>
  <c r="AA67" i="4" s="1"/>
  <c r="I28" i="4"/>
  <c r="J29" i="4" s="1"/>
  <c r="K30" i="4" s="1"/>
  <c r="L31" i="4" s="1"/>
  <c r="M32" i="4" s="1"/>
  <c r="N33" i="4" s="1"/>
  <c r="O34" i="4" s="1"/>
  <c r="P35" i="4" s="1"/>
  <c r="Q36" i="4" s="1"/>
  <c r="R37" i="4" s="1"/>
  <c r="S38" i="4" s="1"/>
  <c r="T39" i="4" s="1"/>
  <c r="U40" i="4" s="1"/>
  <c r="V41" i="4" s="1"/>
  <c r="W42" i="4" s="1"/>
  <c r="X43" i="4" s="1"/>
  <c r="Y44" i="4" s="1"/>
  <c r="Z45" i="4" s="1"/>
  <c r="AA46" i="4" s="1"/>
  <c r="I46" i="4"/>
  <c r="J47" i="4" s="1"/>
  <c r="K48" i="4" s="1"/>
  <c r="L49" i="4" s="1"/>
  <c r="M50" i="4" s="1"/>
  <c r="N51" i="4" s="1"/>
  <c r="O52" i="4" s="1"/>
  <c r="P53" i="4" s="1"/>
  <c r="Q54" i="4" s="1"/>
  <c r="R55" i="4" s="1"/>
  <c r="S56" i="4" s="1"/>
  <c r="T57" i="4" s="1"/>
  <c r="U58" i="4" s="1"/>
  <c r="V59" i="4" s="1"/>
  <c r="W60" i="4" s="1"/>
  <c r="X61" i="4" s="1"/>
  <c r="Y62" i="4" s="1"/>
  <c r="Z63" i="4" s="1"/>
  <c r="AA64" i="4" s="1"/>
  <c r="I33" i="4"/>
  <c r="J34" i="4" s="1"/>
  <c r="K35" i="4" s="1"/>
  <c r="L36" i="4" s="1"/>
  <c r="M37" i="4" s="1"/>
  <c r="N38" i="4" s="1"/>
  <c r="O39" i="4" s="1"/>
  <c r="P40" i="4" s="1"/>
  <c r="Q41" i="4" s="1"/>
  <c r="R42" i="4" s="1"/>
  <c r="S43" i="4" s="1"/>
  <c r="T44" i="4" s="1"/>
  <c r="U45" i="4" s="1"/>
  <c r="V46" i="4" s="1"/>
  <c r="W47" i="4" s="1"/>
  <c r="X48" i="4" s="1"/>
  <c r="Y49" i="4" s="1"/>
  <c r="Z50" i="4" s="1"/>
  <c r="AA51" i="4" s="1"/>
  <c r="I48" i="4"/>
  <c r="J49" i="4" s="1"/>
  <c r="K50" i="4" s="1"/>
  <c r="L51" i="4" s="1"/>
  <c r="M52" i="4" s="1"/>
  <c r="N53" i="4" s="1"/>
  <c r="O54" i="4" s="1"/>
  <c r="P55" i="4" s="1"/>
  <c r="Q56" i="4" s="1"/>
  <c r="R57" i="4" s="1"/>
  <c r="S58" i="4" s="1"/>
  <c r="T59" i="4" s="1"/>
  <c r="U60" i="4" s="1"/>
  <c r="V61" i="4" s="1"/>
  <c r="W62" i="4" s="1"/>
  <c r="X63" i="4" s="1"/>
  <c r="Y64" i="4" s="1"/>
  <c r="Z65" i="4" s="1"/>
  <c r="AA66" i="4" s="1"/>
  <c r="I31" i="4"/>
  <c r="AG75" i="17"/>
  <c r="AH75" i="17" s="1"/>
  <c r="G75" i="17"/>
  <c r="H75" i="17" s="1"/>
  <c r="G43" i="17"/>
  <c r="H43" i="17" s="1"/>
  <c r="AG43" i="17"/>
  <c r="AH43" i="17" s="1"/>
  <c r="W58" i="13"/>
  <c r="X58" i="13" s="1"/>
  <c r="G58" i="13"/>
  <c r="H58" i="13" s="1"/>
  <c r="P48" i="12"/>
  <c r="I38" i="4"/>
  <c r="AG58" i="16"/>
  <c r="AH58" i="16" s="1"/>
  <c r="G58" i="16"/>
  <c r="H58" i="16" s="1"/>
  <c r="AG73" i="16"/>
  <c r="AH73" i="16" s="1"/>
  <c r="G73" i="16"/>
  <c r="H73" i="16" s="1"/>
  <c r="AG47" i="16"/>
  <c r="AH47" i="16" s="1"/>
  <c r="G47" i="16"/>
  <c r="H47" i="16" s="1"/>
  <c r="G35" i="16"/>
  <c r="H35" i="16" s="1"/>
  <c r="AG35" i="16"/>
  <c r="AH35" i="16" s="1"/>
  <c r="AG35" i="17"/>
  <c r="AH35" i="17" s="1"/>
  <c r="G35" i="17"/>
  <c r="H35" i="17" s="1"/>
  <c r="G42" i="17"/>
  <c r="H42" i="17" s="1"/>
  <c r="AG42" i="17"/>
  <c r="AH42" i="17" s="1"/>
  <c r="AG28" i="17"/>
  <c r="AH28" i="17" s="1"/>
  <c r="G28" i="17"/>
  <c r="H28" i="17" s="1"/>
  <c r="G29" i="13"/>
  <c r="H29" i="13" s="1"/>
  <c r="W29" i="13"/>
  <c r="X29" i="13" s="1"/>
  <c r="W44" i="13"/>
  <c r="X44" i="13" s="1"/>
  <c r="G44" i="13"/>
  <c r="H44" i="13" s="1"/>
  <c r="G36" i="13"/>
  <c r="H36" i="13" s="1"/>
  <c r="W36" i="13"/>
  <c r="X36" i="13" s="1"/>
  <c r="W33" i="13"/>
  <c r="X33" i="13" s="1"/>
  <c r="G33" i="13"/>
  <c r="H33" i="13" s="1"/>
  <c r="G67" i="13"/>
  <c r="H67" i="13" s="1"/>
  <c r="W67" i="13"/>
  <c r="X67" i="13" s="1"/>
  <c r="G25" i="13"/>
  <c r="H25" i="13" s="1"/>
  <c r="W25" i="13"/>
  <c r="X25" i="13" s="1"/>
  <c r="AG61" i="17"/>
  <c r="AH61" i="17" s="1"/>
  <c r="G61" i="17"/>
  <c r="H61" i="17" s="1"/>
  <c r="G54" i="17"/>
  <c r="H54" i="17" s="1"/>
  <c r="AG54" i="17"/>
  <c r="AH54" i="17" s="1"/>
  <c r="G30" i="17"/>
  <c r="H30" i="17" s="1"/>
  <c r="AG30" i="17"/>
  <c r="AH30" i="17" s="1"/>
  <c r="AG78" i="16"/>
  <c r="AH78" i="16" s="1"/>
  <c r="G78" i="16"/>
  <c r="H78" i="16" s="1"/>
  <c r="G46" i="16"/>
  <c r="H46" i="16" s="1"/>
  <c r="AG46" i="16"/>
  <c r="AH46" i="16" s="1"/>
  <c r="AG69" i="16"/>
  <c r="AH69" i="16" s="1"/>
  <c r="G69" i="16"/>
  <c r="H69" i="16" s="1"/>
  <c r="AG28" i="16"/>
  <c r="AH28" i="16" s="1"/>
  <c r="G28" i="16"/>
  <c r="H28" i="16" s="1"/>
  <c r="G54" i="16"/>
  <c r="H54" i="16" s="1"/>
  <c r="AG54" i="16"/>
  <c r="AH54" i="16" s="1"/>
  <c r="G49" i="16"/>
  <c r="H49" i="16" s="1"/>
  <c r="AG49" i="16"/>
  <c r="AH49" i="16" s="1"/>
  <c r="G32" i="16"/>
  <c r="H32" i="16" s="1"/>
  <c r="AG32" i="16"/>
  <c r="AH32" i="16" s="1"/>
  <c r="G44" i="17"/>
  <c r="H44" i="17" s="1"/>
  <c r="AG44" i="17"/>
  <c r="AH44" i="17" s="1"/>
  <c r="AG53" i="17"/>
  <c r="AH53" i="17" s="1"/>
  <c r="G53" i="17"/>
  <c r="H53" i="17" s="1"/>
  <c r="AG49" i="17"/>
  <c r="AH49" i="17" s="1"/>
  <c r="G49" i="17"/>
  <c r="H49" i="17" s="1"/>
  <c r="I29" i="4"/>
  <c r="J30" i="4" s="1"/>
  <c r="K31" i="4" s="1"/>
  <c r="L32" i="4" s="1"/>
  <c r="M33" i="4" s="1"/>
  <c r="N34" i="4" s="1"/>
  <c r="O35" i="4" s="1"/>
  <c r="P36" i="4" s="1"/>
  <c r="Q37" i="4" s="1"/>
  <c r="R38" i="4" s="1"/>
  <c r="S39" i="4" s="1"/>
  <c r="T40" i="4" s="1"/>
  <c r="U41" i="4" s="1"/>
  <c r="V42" i="4" s="1"/>
  <c r="W43" i="4" s="1"/>
  <c r="X44" i="4" s="1"/>
  <c r="Y45" i="4" s="1"/>
  <c r="Z46" i="4" s="1"/>
  <c r="AA47" i="4" s="1"/>
  <c r="I71" i="4"/>
  <c r="J72" i="4" s="1"/>
  <c r="K73" i="4" s="1"/>
  <c r="L74" i="4" s="1"/>
  <c r="M75" i="4" s="1"/>
  <c r="N76" i="4" s="1"/>
  <c r="O77" i="4" s="1"/>
  <c r="P78" i="4" s="1"/>
  <c r="Q27" i="4" s="1"/>
  <c r="R28" i="4" s="1"/>
  <c r="S29" i="4" s="1"/>
  <c r="T30" i="4" s="1"/>
  <c r="U31" i="4" s="1"/>
  <c r="V32" i="4" s="1"/>
  <c r="W33" i="4" s="1"/>
  <c r="X34" i="4" s="1"/>
  <c r="Y35" i="4" s="1"/>
  <c r="Z36" i="4" s="1"/>
  <c r="AA37" i="4" s="1"/>
  <c r="I37" i="4"/>
  <c r="J38" i="4" s="1"/>
  <c r="K39" i="4" s="1"/>
  <c r="L40" i="4" s="1"/>
  <c r="M41" i="4" s="1"/>
  <c r="N42" i="4" s="1"/>
  <c r="O43" i="4" s="1"/>
  <c r="P44" i="4" s="1"/>
  <c r="Q45" i="4" s="1"/>
  <c r="R46" i="4" s="1"/>
  <c r="S47" i="4" s="1"/>
  <c r="T48" i="4" s="1"/>
  <c r="U49" i="4" s="1"/>
  <c r="V50" i="4" s="1"/>
  <c r="W51" i="4" s="1"/>
  <c r="X52" i="4" s="1"/>
  <c r="Y53" i="4" s="1"/>
  <c r="Z54" i="4" s="1"/>
  <c r="AA55" i="4" s="1"/>
  <c r="I67" i="4"/>
  <c r="J68" i="4" s="1"/>
  <c r="K69" i="4" s="1"/>
  <c r="L70" i="4" s="1"/>
  <c r="M71" i="4" s="1"/>
  <c r="N72" i="4" s="1"/>
  <c r="O73" i="4" s="1"/>
  <c r="P74" i="4" s="1"/>
  <c r="Q75" i="4" s="1"/>
  <c r="R76" i="4" s="1"/>
  <c r="S77" i="4" s="1"/>
  <c r="T78" i="4" s="1"/>
  <c r="U27" i="4" s="1"/>
  <c r="V28" i="4" s="1"/>
  <c r="W29" i="4" s="1"/>
  <c r="X30" i="4" s="1"/>
  <c r="Y31" i="4" s="1"/>
  <c r="Z32" i="4" s="1"/>
  <c r="AA33" i="4" s="1"/>
  <c r="I50" i="4"/>
  <c r="J51" i="4" s="1"/>
  <c r="K52" i="4" s="1"/>
  <c r="L53" i="4" s="1"/>
  <c r="M54" i="4" s="1"/>
  <c r="N55" i="4" s="1"/>
  <c r="O56" i="4" s="1"/>
  <c r="P57" i="4" s="1"/>
  <c r="Q58" i="4" s="1"/>
  <c r="R59" i="4" s="1"/>
  <c r="S60" i="4" s="1"/>
  <c r="T61" i="4" s="1"/>
  <c r="U62" i="4" s="1"/>
  <c r="V63" i="4" s="1"/>
  <c r="W64" i="4" s="1"/>
  <c r="X65" i="4" s="1"/>
  <c r="Y66" i="4" s="1"/>
  <c r="Z67" i="4" s="1"/>
  <c r="AA68" i="4" s="1"/>
  <c r="I78" i="4"/>
  <c r="J27" i="4" s="1"/>
  <c r="K28" i="4" s="1"/>
  <c r="L29" i="4" s="1"/>
  <c r="M30" i="4" s="1"/>
  <c r="N31" i="4" s="1"/>
  <c r="O32" i="4" s="1"/>
  <c r="P33" i="4" s="1"/>
  <c r="Q34" i="4" s="1"/>
  <c r="R35" i="4" s="1"/>
  <c r="S36" i="4" s="1"/>
  <c r="T37" i="4" s="1"/>
  <c r="U38" i="4" s="1"/>
  <c r="V39" i="4" s="1"/>
  <c r="W40" i="4" s="1"/>
  <c r="X41" i="4" s="1"/>
  <c r="Y42" i="4" s="1"/>
  <c r="Z43" i="4" s="1"/>
  <c r="AA44" i="4" s="1"/>
  <c r="G69" i="17"/>
  <c r="H69" i="17" s="1"/>
  <c r="AG69" i="17"/>
  <c r="AH69" i="17" s="1"/>
  <c r="G48" i="17"/>
  <c r="H48" i="17" s="1"/>
  <c r="AG48" i="17"/>
  <c r="AH48" i="17" s="1"/>
  <c r="G57" i="17"/>
  <c r="H57" i="17" s="1"/>
  <c r="AG57" i="17"/>
  <c r="AH57" i="17" s="1"/>
  <c r="AG59" i="16"/>
  <c r="AH59" i="16" s="1"/>
  <c r="G59" i="16"/>
  <c r="H59" i="16" s="1"/>
  <c r="AG44" i="16"/>
  <c r="AH44" i="16" s="1"/>
  <c r="G44" i="16"/>
  <c r="H44" i="16" s="1"/>
  <c r="G27" i="16"/>
  <c r="H27" i="16" s="1"/>
  <c r="AG27" i="16"/>
  <c r="AH27" i="16" s="1"/>
  <c r="G36" i="16"/>
  <c r="H36" i="16" s="1"/>
  <c r="AG36" i="16"/>
  <c r="AH36" i="16" s="1"/>
  <c r="G33" i="16"/>
  <c r="H33" i="16" s="1"/>
  <c r="AG33" i="16"/>
  <c r="AH33" i="16" s="1"/>
  <c r="G71" i="16"/>
  <c r="H71" i="16" s="1"/>
  <c r="AG71" i="16"/>
  <c r="AH71" i="16" s="1"/>
  <c r="G30" i="16"/>
  <c r="H30" i="16" s="1"/>
  <c r="AG30" i="16"/>
  <c r="AH30" i="16" s="1"/>
  <c r="I61" i="4"/>
  <c r="J62" i="4" s="1"/>
  <c r="K63" i="4" s="1"/>
  <c r="L64" i="4" s="1"/>
  <c r="M65" i="4" s="1"/>
  <c r="N66" i="4" s="1"/>
  <c r="O67" i="4" s="1"/>
  <c r="P68" i="4" s="1"/>
  <c r="Q69" i="4" s="1"/>
  <c r="R70" i="4" s="1"/>
  <c r="S71" i="4" s="1"/>
  <c r="T72" i="4" s="1"/>
  <c r="U73" i="4" s="1"/>
  <c r="V74" i="4" s="1"/>
  <c r="W75" i="4" s="1"/>
  <c r="X76" i="4" s="1"/>
  <c r="Y77" i="4" s="1"/>
  <c r="Z78" i="4" s="1"/>
  <c r="AA27" i="4" s="1"/>
  <c r="I56" i="4"/>
  <c r="J57" i="4" s="1"/>
  <c r="K58" i="4" s="1"/>
  <c r="L59" i="4" s="1"/>
  <c r="M60" i="4" s="1"/>
  <c r="N61" i="4" s="1"/>
  <c r="O62" i="4" s="1"/>
  <c r="P63" i="4" s="1"/>
  <c r="Q64" i="4" s="1"/>
  <c r="R65" i="4" s="1"/>
  <c r="S66" i="4" s="1"/>
  <c r="T67" i="4" s="1"/>
  <c r="U68" i="4" s="1"/>
  <c r="V69" i="4" s="1"/>
  <c r="W70" i="4" s="1"/>
  <c r="X71" i="4" s="1"/>
  <c r="Y72" i="4" s="1"/>
  <c r="Z73" i="4" s="1"/>
  <c r="AA74" i="4" s="1"/>
  <c r="I70" i="4"/>
  <c r="J71" i="4" s="1"/>
  <c r="K72" i="4" s="1"/>
  <c r="L73" i="4" s="1"/>
  <c r="M74" i="4" s="1"/>
  <c r="N75" i="4" s="1"/>
  <c r="O76" i="4" s="1"/>
  <c r="P77" i="4" s="1"/>
  <c r="Q78" i="4" s="1"/>
  <c r="R27" i="4" s="1"/>
  <c r="S28" i="4" s="1"/>
  <c r="T29" i="4" s="1"/>
  <c r="U30" i="4" s="1"/>
  <c r="V31" i="4" s="1"/>
  <c r="W32" i="4" s="1"/>
  <c r="X33" i="4" s="1"/>
  <c r="Y34" i="4" s="1"/>
  <c r="Z35" i="4" s="1"/>
  <c r="AA36" i="4" s="1"/>
  <c r="I45" i="4"/>
  <c r="J46" i="4" s="1"/>
  <c r="K47" i="4" s="1"/>
  <c r="L48" i="4" s="1"/>
  <c r="M49" i="4" s="1"/>
  <c r="N50" i="4" s="1"/>
  <c r="O51" i="4" s="1"/>
  <c r="P52" i="4" s="1"/>
  <c r="Q53" i="4" s="1"/>
  <c r="R54" i="4" s="1"/>
  <c r="S55" i="4" s="1"/>
  <c r="T56" i="4" s="1"/>
  <c r="U57" i="4" s="1"/>
  <c r="V58" i="4" s="1"/>
  <c r="W59" i="4" s="1"/>
  <c r="X60" i="4" s="1"/>
  <c r="Y61" i="4" s="1"/>
  <c r="Z62" i="4" s="1"/>
  <c r="AA63" i="4" s="1"/>
  <c r="I53" i="4"/>
  <c r="J54" i="4" s="1"/>
  <c r="K55" i="4" s="1"/>
  <c r="L56" i="4" s="1"/>
  <c r="M57" i="4" s="1"/>
  <c r="N58" i="4" s="1"/>
  <c r="O59" i="4" s="1"/>
  <c r="P60" i="4" s="1"/>
  <c r="Q61" i="4" s="1"/>
  <c r="R62" i="4" s="1"/>
  <c r="S63" i="4" s="1"/>
  <c r="T64" i="4" s="1"/>
  <c r="U65" i="4" s="1"/>
  <c r="V66" i="4" s="1"/>
  <c r="W67" i="4" s="1"/>
  <c r="X68" i="4" s="1"/>
  <c r="Y69" i="4" s="1"/>
  <c r="Z70" i="4" s="1"/>
  <c r="AA71" i="4" s="1"/>
  <c r="I36" i="4"/>
  <c r="J37" i="4" s="1"/>
  <c r="K38" i="4" s="1"/>
  <c r="L39" i="4" s="1"/>
  <c r="M40" i="4" s="1"/>
  <c r="N41" i="4" s="1"/>
  <c r="O42" i="4" s="1"/>
  <c r="P43" i="4" s="1"/>
  <c r="Q44" i="4" s="1"/>
  <c r="R45" i="4" s="1"/>
  <c r="S46" i="4" s="1"/>
  <c r="T47" i="4" s="1"/>
  <c r="U48" i="4" s="1"/>
  <c r="V49" i="4" s="1"/>
  <c r="W50" i="4" s="1"/>
  <c r="X51" i="4" s="1"/>
  <c r="Y52" i="4" s="1"/>
  <c r="Z53" i="4" s="1"/>
  <c r="AA54" i="4" s="1"/>
  <c r="G34" i="17"/>
  <c r="H34" i="17" s="1"/>
  <c r="AG34" i="17"/>
  <c r="AH34" i="17" s="1"/>
  <c r="G39" i="13"/>
  <c r="H39" i="13" s="1"/>
  <c r="W39" i="13"/>
  <c r="X39" i="13" s="1"/>
  <c r="G77" i="17"/>
  <c r="H77" i="17" s="1"/>
  <c r="AG77" i="17"/>
  <c r="AH77" i="17" s="1"/>
  <c r="AG34" i="16"/>
  <c r="AH34" i="16" s="1"/>
  <c r="G34" i="16"/>
  <c r="H34" i="16" s="1"/>
  <c r="AG72" i="16"/>
  <c r="AH72" i="16" s="1"/>
  <c r="G72" i="16"/>
  <c r="H72" i="16" s="1"/>
  <c r="G75" i="16"/>
  <c r="H75" i="16" s="1"/>
  <c r="AG75" i="16"/>
  <c r="AH75" i="16" s="1"/>
  <c r="G55" i="17"/>
  <c r="H55" i="17" s="1"/>
  <c r="AG55" i="17"/>
  <c r="AH55" i="17" s="1"/>
  <c r="B99" i="32"/>
  <c r="C103" i="32"/>
  <c r="C104" i="32" s="1"/>
  <c r="C105" i="32" s="1"/>
  <c r="C106" i="32" s="1"/>
  <c r="C107" i="32" s="1"/>
  <c r="C108" i="32" s="1"/>
  <c r="C109" i="32" s="1"/>
  <c r="AG63" i="17"/>
  <c r="AH63" i="17" s="1"/>
  <c r="G63" i="17"/>
  <c r="H63" i="17" s="1"/>
  <c r="G47" i="17"/>
  <c r="H47" i="17" s="1"/>
  <c r="AG47" i="17"/>
  <c r="AH47" i="17" s="1"/>
  <c r="G43" i="13"/>
  <c r="H43" i="13" s="1"/>
  <c r="W43" i="13"/>
  <c r="X43" i="13" s="1"/>
  <c r="G27" i="13"/>
  <c r="H27" i="13" s="1"/>
  <c r="W27" i="13"/>
  <c r="X27" i="13" s="1"/>
  <c r="W46" i="13"/>
  <c r="X46" i="13" s="1"/>
  <c r="G46" i="13"/>
  <c r="H46" i="13" s="1"/>
  <c r="G63" i="13"/>
  <c r="H63" i="13" s="1"/>
  <c r="W63" i="13"/>
  <c r="X63" i="13" s="1"/>
  <c r="G61" i="13"/>
  <c r="H61" i="13" s="1"/>
  <c r="W61" i="13"/>
  <c r="X61" i="13" s="1"/>
  <c r="W53" i="13"/>
  <c r="X53" i="13" s="1"/>
  <c r="G53" i="13"/>
  <c r="H53" i="13" s="1"/>
  <c r="G32" i="17"/>
  <c r="H32" i="17" s="1"/>
  <c r="AG32" i="17"/>
  <c r="AH32" i="17" s="1"/>
  <c r="K22" i="15"/>
  <c r="I22" i="11"/>
  <c r="G76" i="17"/>
  <c r="H76" i="17" s="1"/>
  <c r="AG76" i="17"/>
  <c r="AH76" i="17" s="1"/>
  <c r="G28" i="13"/>
  <c r="H28" i="13" s="1"/>
  <c r="W28" i="13"/>
  <c r="X28" i="13" s="1"/>
  <c r="G26" i="13"/>
  <c r="H26" i="13" s="1"/>
  <c r="W26" i="13"/>
  <c r="X26" i="13" s="1"/>
  <c r="G64" i="13"/>
  <c r="H64" i="13" s="1"/>
  <c r="W64" i="13"/>
  <c r="X64" i="13" s="1"/>
  <c r="G30" i="13"/>
  <c r="H30" i="13" s="1"/>
  <c r="W30" i="13"/>
  <c r="X30" i="13" s="1"/>
  <c r="G59" i="13"/>
  <c r="H59" i="13" s="1"/>
  <c r="W59" i="13"/>
  <c r="X59" i="13" s="1"/>
  <c r="G46" i="17"/>
  <c r="H46" i="17" s="1"/>
  <c r="AG46" i="17"/>
  <c r="AH46" i="17" s="1"/>
  <c r="G67" i="17"/>
  <c r="H67" i="17" s="1"/>
  <c r="AG67" i="17"/>
  <c r="AH67" i="17" s="1"/>
  <c r="B43" i="16"/>
  <c r="C43" i="16" s="1"/>
  <c r="D42" i="16"/>
  <c r="AD42" i="16" s="1"/>
  <c r="AG74" i="17"/>
  <c r="AH74" i="17" s="1"/>
  <c r="G74" i="17"/>
  <c r="H74" i="17" s="1"/>
  <c r="G52" i="16"/>
  <c r="H52" i="16" s="1"/>
  <c r="AG52" i="16"/>
  <c r="AH52" i="16" s="1"/>
  <c r="G42" i="16"/>
  <c r="H42" i="16" s="1"/>
  <c r="AG42" i="16"/>
  <c r="AH42" i="16" s="1"/>
  <c r="G65" i="16"/>
  <c r="H65" i="16" s="1"/>
  <c r="G66" i="16"/>
  <c r="H66" i="16" s="1"/>
  <c r="G39" i="16"/>
  <c r="H39" i="16" s="1"/>
  <c r="AG39" i="16"/>
  <c r="AH39" i="16" s="1"/>
  <c r="G76" i="16"/>
  <c r="H76" i="16" s="1"/>
  <c r="AG76" i="16"/>
  <c r="AH76" i="16" s="1"/>
  <c r="B33" i="13"/>
  <c r="C33" i="13" s="1"/>
  <c r="D32" i="13"/>
  <c r="T32" i="13" s="1"/>
  <c r="B42" i="4"/>
  <c r="C42" i="4" s="1"/>
  <c r="D41" i="4"/>
  <c r="AD41" i="4" s="1"/>
  <c r="I63" i="4"/>
  <c r="J64" i="4" s="1"/>
  <c r="K65" i="4" s="1"/>
  <c r="L66" i="4" s="1"/>
  <c r="M67" i="4" s="1"/>
  <c r="N68" i="4" s="1"/>
  <c r="O69" i="4" s="1"/>
  <c r="P70" i="4" s="1"/>
  <c r="Q71" i="4" s="1"/>
  <c r="R72" i="4" s="1"/>
  <c r="S73" i="4" s="1"/>
  <c r="T74" i="4" s="1"/>
  <c r="U75" i="4" s="1"/>
  <c r="V76" i="4" s="1"/>
  <c r="W77" i="4" s="1"/>
  <c r="X78" i="4" s="1"/>
  <c r="Y27" i="4" s="1"/>
  <c r="Z28" i="4" s="1"/>
  <c r="AA29" i="4" s="1"/>
  <c r="I74" i="4"/>
  <c r="J75" i="4" s="1"/>
  <c r="K76" i="4" s="1"/>
  <c r="L77" i="4" s="1"/>
  <c r="M78" i="4" s="1"/>
  <c r="N27" i="4" s="1"/>
  <c r="O28" i="4" s="1"/>
  <c r="P29" i="4" s="1"/>
  <c r="Q30" i="4" s="1"/>
  <c r="R31" i="4" s="1"/>
  <c r="S32" i="4" s="1"/>
  <c r="T33" i="4" s="1"/>
  <c r="U34" i="4" s="1"/>
  <c r="V35" i="4" s="1"/>
  <c r="W36" i="4" s="1"/>
  <c r="X37" i="4" s="1"/>
  <c r="Y38" i="4" s="1"/>
  <c r="Z39" i="4" s="1"/>
  <c r="AA40" i="4" s="1"/>
  <c r="I52" i="4"/>
  <c r="J53" i="4" s="1"/>
  <c r="K54" i="4" s="1"/>
  <c r="L55" i="4" s="1"/>
  <c r="M56" i="4" s="1"/>
  <c r="N57" i="4" s="1"/>
  <c r="O58" i="4" s="1"/>
  <c r="P59" i="4" s="1"/>
  <c r="Q60" i="4" s="1"/>
  <c r="R61" i="4" s="1"/>
  <c r="S62" i="4" s="1"/>
  <c r="T63" i="4" s="1"/>
  <c r="U64" i="4" s="1"/>
  <c r="V65" i="4" s="1"/>
  <c r="W66" i="4" s="1"/>
  <c r="X67" i="4" s="1"/>
  <c r="Y68" i="4" s="1"/>
  <c r="Z69" i="4" s="1"/>
  <c r="AA70" i="4" s="1"/>
  <c r="I47" i="4"/>
  <c r="J48" i="4" s="1"/>
  <c r="K49" i="4" s="1"/>
  <c r="L50" i="4" s="1"/>
  <c r="M51" i="4" s="1"/>
  <c r="N52" i="4" s="1"/>
  <c r="O53" i="4" s="1"/>
  <c r="P54" i="4" s="1"/>
  <c r="Q55" i="4" s="1"/>
  <c r="R56" i="4" s="1"/>
  <c r="S57" i="4" s="1"/>
  <c r="T58" i="4" s="1"/>
  <c r="U59" i="4" s="1"/>
  <c r="V60" i="4" s="1"/>
  <c r="W61" i="4" s="1"/>
  <c r="X62" i="4" s="1"/>
  <c r="Y63" i="4" s="1"/>
  <c r="Z64" i="4" s="1"/>
  <c r="AA65" i="4" s="1"/>
  <c r="I32" i="4"/>
  <c r="J33" i="4" s="1"/>
  <c r="K34" i="4" s="1"/>
  <c r="L35" i="4" s="1"/>
  <c r="M36" i="4" s="1"/>
  <c r="N37" i="4" s="1"/>
  <c r="O38" i="4" s="1"/>
  <c r="P39" i="4" s="1"/>
  <c r="Q40" i="4" s="1"/>
  <c r="R41" i="4" s="1"/>
  <c r="S42" i="4" s="1"/>
  <c r="T43" i="4" s="1"/>
  <c r="U44" i="4" s="1"/>
  <c r="V45" i="4" s="1"/>
  <c r="W46" i="4" s="1"/>
  <c r="X47" i="4" s="1"/>
  <c r="Y48" i="4" s="1"/>
  <c r="Z49" i="4" s="1"/>
  <c r="AA50" i="4" s="1"/>
  <c r="I77" i="4"/>
  <c r="J78" i="4" s="1"/>
  <c r="K27" i="4" s="1"/>
  <c r="L28" i="4" s="1"/>
  <c r="M29" i="4" s="1"/>
  <c r="N30" i="4" s="1"/>
  <c r="O31" i="4" s="1"/>
  <c r="P32" i="4" s="1"/>
  <c r="Q33" i="4" s="1"/>
  <c r="R34" i="4" s="1"/>
  <c r="S35" i="4" s="1"/>
  <c r="T36" i="4" s="1"/>
  <c r="U37" i="4" s="1"/>
  <c r="V38" i="4" s="1"/>
  <c r="W39" i="4" s="1"/>
  <c r="X40" i="4" s="1"/>
  <c r="Y41" i="4" s="1"/>
  <c r="Z42" i="4" s="1"/>
  <c r="AA43" i="4" s="1"/>
  <c r="AG45" i="17"/>
  <c r="AH45" i="17" s="1"/>
  <c r="G45" i="17"/>
  <c r="H45" i="17" s="1"/>
  <c r="W31" i="13"/>
  <c r="X31" i="13" s="1"/>
  <c r="G31" i="13"/>
  <c r="H31" i="13" s="1"/>
  <c r="G60" i="13"/>
  <c r="H60" i="13" s="1"/>
  <c r="W60" i="13"/>
  <c r="X60" i="13" s="1"/>
  <c r="G52" i="13"/>
  <c r="H52" i="13" s="1"/>
  <c r="W52" i="13"/>
  <c r="X52" i="13" s="1"/>
  <c r="G49" i="13"/>
  <c r="H49" i="13" s="1"/>
  <c r="W49" i="13"/>
  <c r="X49" i="13" s="1"/>
  <c r="G62" i="13"/>
  <c r="H62" i="13" s="1"/>
  <c r="W62" i="13"/>
  <c r="X62" i="13" s="1"/>
  <c r="AG31" i="17"/>
  <c r="AH31" i="17" s="1"/>
  <c r="G31" i="17"/>
  <c r="H31" i="17" s="1"/>
  <c r="G58" i="17"/>
  <c r="H58" i="17" s="1"/>
  <c r="AG58" i="17"/>
  <c r="AH58" i="17" s="1"/>
  <c r="AG29" i="17"/>
  <c r="AH29" i="17" s="1"/>
  <c r="G29" i="17"/>
  <c r="H29" i="17" s="1"/>
  <c r="AG29" i="16"/>
  <c r="AH29" i="16" s="1"/>
  <c r="G29" i="16"/>
  <c r="H29" i="16" s="1"/>
  <c r="AG55" i="16"/>
  <c r="AH55" i="16" s="1"/>
  <c r="G55" i="16"/>
  <c r="H55" i="16" s="1"/>
  <c r="AG50" i="16"/>
  <c r="AH50" i="16" s="1"/>
  <c r="G50" i="16"/>
  <c r="H50" i="16" s="1"/>
  <c r="AG51" i="16"/>
  <c r="AH51" i="16" s="1"/>
  <c r="G51" i="16"/>
  <c r="H51" i="16" s="1"/>
  <c r="G45" i="16"/>
  <c r="H45" i="16" s="1"/>
  <c r="AG45" i="16"/>
  <c r="AH45" i="16" s="1"/>
  <c r="G67" i="16"/>
  <c r="H67" i="16" s="1"/>
  <c r="AG67" i="16"/>
  <c r="AH67" i="16" s="1"/>
  <c r="AG71" i="17"/>
  <c r="AH71" i="17" s="1"/>
  <c r="G71" i="17"/>
  <c r="H71" i="17" s="1"/>
  <c r="O92" i="32"/>
  <c r="C18" i="35" s="1"/>
  <c r="P92" i="32"/>
  <c r="D18" i="35" s="1"/>
  <c r="AJ39" i="12" s="1"/>
  <c r="G68" i="17"/>
  <c r="H68" i="17" s="1"/>
  <c r="AG68" i="17"/>
  <c r="AH68" i="17" s="1"/>
  <c r="I34" i="4"/>
  <c r="J35" i="4" s="1"/>
  <c r="K36" i="4" s="1"/>
  <c r="L37" i="4" s="1"/>
  <c r="M38" i="4" s="1"/>
  <c r="N39" i="4" s="1"/>
  <c r="O40" i="4" s="1"/>
  <c r="P41" i="4" s="1"/>
  <c r="Q42" i="4" s="1"/>
  <c r="R43" i="4" s="1"/>
  <c r="S44" i="4" s="1"/>
  <c r="T45" i="4" s="1"/>
  <c r="U46" i="4" s="1"/>
  <c r="V47" i="4" s="1"/>
  <c r="W48" i="4" s="1"/>
  <c r="X49" i="4" s="1"/>
  <c r="Y50" i="4" s="1"/>
  <c r="Z51" i="4" s="1"/>
  <c r="AA52" i="4" s="1"/>
  <c r="I73" i="4"/>
  <c r="J74" i="4" s="1"/>
  <c r="K75" i="4" s="1"/>
  <c r="L76" i="4" s="1"/>
  <c r="M77" i="4" s="1"/>
  <c r="N78" i="4" s="1"/>
  <c r="O27" i="4" s="1"/>
  <c r="P28" i="4" s="1"/>
  <c r="Q29" i="4" s="1"/>
  <c r="R30" i="4" s="1"/>
  <c r="S31" i="4" s="1"/>
  <c r="T32" i="4" s="1"/>
  <c r="U33" i="4" s="1"/>
  <c r="V34" i="4" s="1"/>
  <c r="W35" i="4" s="1"/>
  <c r="X36" i="4" s="1"/>
  <c r="Y37" i="4" s="1"/>
  <c r="Z38" i="4" s="1"/>
  <c r="AA39" i="4" s="1"/>
  <c r="I64" i="4"/>
  <c r="J65" i="4" s="1"/>
  <c r="K66" i="4" s="1"/>
  <c r="L67" i="4" s="1"/>
  <c r="M68" i="4" s="1"/>
  <c r="N69" i="4" s="1"/>
  <c r="O70" i="4" s="1"/>
  <c r="P71" i="4" s="1"/>
  <c r="Q72" i="4" s="1"/>
  <c r="R73" i="4" s="1"/>
  <c r="S74" i="4" s="1"/>
  <c r="T75" i="4" s="1"/>
  <c r="U76" i="4" s="1"/>
  <c r="V77" i="4" s="1"/>
  <c r="W78" i="4" s="1"/>
  <c r="X27" i="4" s="1"/>
  <c r="Y28" i="4" s="1"/>
  <c r="Z29" i="4" s="1"/>
  <c r="AA30" i="4" s="1"/>
  <c r="I68" i="4"/>
  <c r="J69" i="4" s="1"/>
  <c r="K70" i="4" s="1"/>
  <c r="L71" i="4" s="1"/>
  <c r="M72" i="4" s="1"/>
  <c r="N73" i="4" s="1"/>
  <c r="O74" i="4" s="1"/>
  <c r="P75" i="4" s="1"/>
  <c r="Q76" i="4" s="1"/>
  <c r="R77" i="4" s="1"/>
  <c r="S78" i="4" s="1"/>
  <c r="T27" i="4" s="1"/>
  <c r="U28" i="4" s="1"/>
  <c r="V29" i="4" s="1"/>
  <c r="W30" i="4" s="1"/>
  <c r="X31" i="4" s="1"/>
  <c r="Y32" i="4" s="1"/>
  <c r="Z33" i="4" s="1"/>
  <c r="AA34" i="4" s="1"/>
  <c r="I66" i="4"/>
  <c r="J67" i="4" s="1"/>
  <c r="K68" i="4" s="1"/>
  <c r="L69" i="4" s="1"/>
  <c r="M70" i="4" s="1"/>
  <c r="N71" i="4" s="1"/>
  <c r="O72" i="4" s="1"/>
  <c r="P73" i="4" s="1"/>
  <c r="Q74" i="4" s="1"/>
  <c r="R75" i="4" s="1"/>
  <c r="S76" i="4" s="1"/>
  <c r="T77" i="4" s="1"/>
  <c r="U78" i="4" s="1"/>
  <c r="V27" i="4" s="1"/>
  <c r="W28" i="4" s="1"/>
  <c r="X29" i="4" s="1"/>
  <c r="Y30" i="4" s="1"/>
  <c r="Z31" i="4" s="1"/>
  <c r="AA32" i="4" s="1"/>
  <c r="I43" i="4"/>
  <c r="J44" i="4" s="1"/>
  <c r="K45" i="4" s="1"/>
  <c r="L46" i="4" s="1"/>
  <c r="M47" i="4" s="1"/>
  <c r="N48" i="4" s="1"/>
  <c r="O49" i="4" s="1"/>
  <c r="P50" i="4" s="1"/>
  <c r="Q51" i="4" s="1"/>
  <c r="R52" i="4" s="1"/>
  <c r="S53" i="4" s="1"/>
  <c r="T54" i="4" s="1"/>
  <c r="U55" i="4" s="1"/>
  <c r="V56" i="4" s="1"/>
  <c r="W57" i="4" s="1"/>
  <c r="X58" i="4" s="1"/>
  <c r="Y59" i="4" s="1"/>
  <c r="Z60" i="4" s="1"/>
  <c r="AA61" i="4" s="1"/>
  <c r="G50" i="17"/>
  <c r="H50" i="17" s="1"/>
  <c r="AG50" i="17"/>
  <c r="AH50" i="17" s="1"/>
  <c r="I61" i="17"/>
  <c r="J62" i="17" s="1"/>
  <c r="K63" i="17" s="1"/>
  <c r="L64" i="17" s="1"/>
  <c r="M65" i="17" s="1"/>
  <c r="N66" i="17" s="1"/>
  <c r="O67" i="17" s="1"/>
  <c r="P68" i="17" s="1"/>
  <c r="Q69" i="17" s="1"/>
  <c r="R70" i="17" s="1"/>
  <c r="S71" i="17" s="1"/>
  <c r="T72" i="17" s="1"/>
  <c r="U73" i="17" s="1"/>
  <c r="V74" i="17" s="1"/>
  <c r="W75" i="17" s="1"/>
  <c r="X76" i="17" s="1"/>
  <c r="Y77" i="17" s="1"/>
  <c r="Z78" i="17" s="1"/>
  <c r="AA27" i="17" s="1"/>
  <c r="Q44" i="12" l="1"/>
  <c r="AB43" i="12"/>
  <c r="AC43" i="12" s="1"/>
  <c r="AE43" i="12" s="1"/>
  <c r="AF43" i="12" s="1"/>
  <c r="AI43" i="12" s="1"/>
  <c r="E30" i="36" s="1"/>
  <c r="J32" i="4"/>
  <c r="AB32" i="4" s="1"/>
  <c r="AJ32" i="4" s="1"/>
  <c r="J19" i="36" s="1"/>
  <c r="AG31" i="4"/>
  <c r="AH31" i="4" s="1"/>
  <c r="AB63" i="4"/>
  <c r="I30" i="16"/>
  <c r="J31" i="16" s="1"/>
  <c r="K32" i="16" s="1"/>
  <c r="L33" i="16" s="1"/>
  <c r="M34" i="16" s="1"/>
  <c r="N35" i="16" s="1"/>
  <c r="O36" i="16" s="1"/>
  <c r="P37" i="16" s="1"/>
  <c r="Q38" i="16" s="1"/>
  <c r="R39" i="16" s="1"/>
  <c r="S40" i="16" s="1"/>
  <c r="T41" i="16" s="1"/>
  <c r="U42" i="16" s="1"/>
  <c r="V43" i="16" s="1"/>
  <c r="W44" i="16" s="1"/>
  <c r="X45" i="16" s="1"/>
  <c r="Y46" i="16" s="1"/>
  <c r="Z47" i="16" s="1"/>
  <c r="AA48" i="16" s="1"/>
  <c r="I28" i="13"/>
  <c r="J29" i="13" s="1"/>
  <c r="K30" i="13" s="1"/>
  <c r="L31" i="13" s="1"/>
  <c r="M32" i="13" s="1"/>
  <c r="N33" i="13" s="1"/>
  <c r="O34" i="13" s="1"/>
  <c r="P35" i="13" s="1"/>
  <c r="Q36" i="13" s="1"/>
  <c r="O99" i="32"/>
  <c r="C19" i="35" s="1"/>
  <c r="P99" i="32"/>
  <c r="D19" i="35" s="1"/>
  <c r="AJ40" i="12" s="1"/>
  <c r="K27" i="36" s="1"/>
  <c r="I37" i="16"/>
  <c r="J38" i="16" s="1"/>
  <c r="K39" i="16" s="1"/>
  <c r="L40" i="16" s="1"/>
  <c r="M41" i="16" s="1"/>
  <c r="N42" i="16" s="1"/>
  <c r="O43" i="16" s="1"/>
  <c r="P44" i="16" s="1"/>
  <c r="Q45" i="16" s="1"/>
  <c r="R46" i="16" s="1"/>
  <c r="S47" i="16" s="1"/>
  <c r="T48" i="16" s="1"/>
  <c r="U49" i="16" s="1"/>
  <c r="V50" i="16" s="1"/>
  <c r="W51" i="16" s="1"/>
  <c r="X52" i="16" s="1"/>
  <c r="Y53" i="16" s="1"/>
  <c r="Z54" i="16" s="1"/>
  <c r="AA55" i="16" s="1"/>
  <c r="I58" i="17"/>
  <c r="J59" i="17" s="1"/>
  <c r="K60" i="17" s="1"/>
  <c r="L61" i="17" s="1"/>
  <c r="M62" i="17" s="1"/>
  <c r="N63" i="17" s="1"/>
  <c r="O64" i="17" s="1"/>
  <c r="P65" i="17" s="1"/>
  <c r="Q66" i="17" s="1"/>
  <c r="R67" i="17" s="1"/>
  <c r="S68" i="17" s="1"/>
  <c r="T69" i="17" s="1"/>
  <c r="U70" i="17" s="1"/>
  <c r="V71" i="17" s="1"/>
  <c r="W72" i="17" s="1"/>
  <c r="X73" i="17" s="1"/>
  <c r="Y74" i="17" s="1"/>
  <c r="Z75" i="17" s="1"/>
  <c r="AA76" i="17" s="1"/>
  <c r="I50" i="16"/>
  <c r="J51" i="16" s="1"/>
  <c r="K52" i="16" s="1"/>
  <c r="L53" i="16" s="1"/>
  <c r="M54" i="16" s="1"/>
  <c r="N55" i="16" s="1"/>
  <c r="O56" i="16" s="1"/>
  <c r="P57" i="16" s="1"/>
  <c r="Q58" i="16" s="1"/>
  <c r="R59" i="16" s="1"/>
  <c r="S60" i="16" s="1"/>
  <c r="T61" i="16" s="1"/>
  <c r="U62" i="16" s="1"/>
  <c r="V63" i="16" s="1"/>
  <c r="W64" i="16" s="1"/>
  <c r="X65" i="16" s="1"/>
  <c r="Y66" i="16" s="1"/>
  <c r="Z67" i="16" s="1"/>
  <c r="AA68" i="16" s="1"/>
  <c r="I47" i="16"/>
  <c r="J48" i="16" s="1"/>
  <c r="K49" i="16" s="1"/>
  <c r="L50" i="16" s="1"/>
  <c r="M51" i="16" s="1"/>
  <c r="N52" i="16" s="1"/>
  <c r="O53" i="16" s="1"/>
  <c r="P54" i="16" s="1"/>
  <c r="Q55" i="16" s="1"/>
  <c r="R56" i="16" s="1"/>
  <c r="S57" i="16" s="1"/>
  <c r="T58" i="16" s="1"/>
  <c r="U59" i="16" s="1"/>
  <c r="V60" i="16" s="1"/>
  <c r="W61" i="16" s="1"/>
  <c r="X62" i="16" s="1"/>
  <c r="Y63" i="16" s="1"/>
  <c r="Z64" i="16" s="1"/>
  <c r="AA65" i="16" s="1"/>
  <c r="I37" i="13"/>
  <c r="J38" i="13" s="1"/>
  <c r="K39" i="13" s="1"/>
  <c r="L40" i="13" s="1"/>
  <c r="M41" i="13" s="1"/>
  <c r="N42" i="13" s="1"/>
  <c r="O43" i="13" s="1"/>
  <c r="P44" i="13" s="1"/>
  <c r="Q45" i="13" s="1"/>
  <c r="I43" i="17"/>
  <c r="J44" i="17" s="1"/>
  <c r="K45" i="17" s="1"/>
  <c r="L46" i="17" s="1"/>
  <c r="M47" i="17" s="1"/>
  <c r="N48" i="17" s="1"/>
  <c r="O49" i="17" s="1"/>
  <c r="P50" i="17" s="1"/>
  <c r="Q51" i="17" s="1"/>
  <c r="R52" i="17" s="1"/>
  <c r="S53" i="17" s="1"/>
  <c r="T54" i="17" s="1"/>
  <c r="U55" i="17" s="1"/>
  <c r="V56" i="17" s="1"/>
  <c r="W57" i="17" s="1"/>
  <c r="X58" i="17" s="1"/>
  <c r="Y59" i="17" s="1"/>
  <c r="Z60" i="17" s="1"/>
  <c r="AA61" i="17" s="1"/>
  <c r="Q49" i="12"/>
  <c r="I63" i="16"/>
  <c r="I27" i="17"/>
  <c r="J28" i="17" s="1"/>
  <c r="K29" i="17" s="1"/>
  <c r="L30" i="17" s="1"/>
  <c r="M31" i="17" s="1"/>
  <c r="N32" i="17" s="1"/>
  <c r="O33" i="17" s="1"/>
  <c r="P34" i="17" s="1"/>
  <c r="Q35" i="17" s="1"/>
  <c r="R36" i="17" s="1"/>
  <c r="S37" i="17" s="1"/>
  <c r="T38" i="17" s="1"/>
  <c r="U39" i="17" s="1"/>
  <c r="V40" i="17" s="1"/>
  <c r="W41" i="17" s="1"/>
  <c r="X42" i="17" s="1"/>
  <c r="Y43" i="17" s="1"/>
  <c r="Z44" i="17" s="1"/>
  <c r="AA45" i="17" s="1"/>
  <c r="I64" i="16"/>
  <c r="J65" i="16" s="1"/>
  <c r="K66" i="16" s="1"/>
  <c r="L67" i="16" s="1"/>
  <c r="M68" i="16" s="1"/>
  <c r="N69" i="16" s="1"/>
  <c r="O70" i="16" s="1"/>
  <c r="P71" i="16" s="1"/>
  <c r="Q72" i="16" s="1"/>
  <c r="R73" i="16" s="1"/>
  <c r="S74" i="16" s="1"/>
  <c r="T75" i="16" s="1"/>
  <c r="U76" i="16" s="1"/>
  <c r="V77" i="16" s="1"/>
  <c r="W78" i="16" s="1"/>
  <c r="X27" i="16" s="1"/>
  <c r="Y28" i="16" s="1"/>
  <c r="Z29" i="16" s="1"/>
  <c r="AA30" i="16" s="1"/>
  <c r="I57" i="13"/>
  <c r="J58" i="13" s="1"/>
  <c r="K59" i="13" s="1"/>
  <c r="L60" i="13" s="1"/>
  <c r="M61" i="13" s="1"/>
  <c r="N62" i="13" s="1"/>
  <c r="O63" i="13" s="1"/>
  <c r="P64" i="13" s="1"/>
  <c r="Q65" i="13" s="1"/>
  <c r="I42" i="17"/>
  <c r="J43" i="17" s="1"/>
  <c r="K44" i="17" s="1"/>
  <c r="L45" i="17" s="1"/>
  <c r="M46" i="17" s="1"/>
  <c r="N47" i="17" s="1"/>
  <c r="O48" i="17" s="1"/>
  <c r="P49" i="17" s="1"/>
  <c r="Q50" i="17" s="1"/>
  <c r="R51" i="17" s="1"/>
  <c r="S52" i="17" s="1"/>
  <c r="T53" i="17" s="1"/>
  <c r="U54" i="17" s="1"/>
  <c r="V55" i="17" s="1"/>
  <c r="W56" i="17" s="1"/>
  <c r="X57" i="17" s="1"/>
  <c r="Y58" i="17" s="1"/>
  <c r="Z59" i="17" s="1"/>
  <c r="AA60" i="17" s="1"/>
  <c r="I55" i="13"/>
  <c r="J56" i="13" s="1"/>
  <c r="K57" i="13" s="1"/>
  <c r="L58" i="13" s="1"/>
  <c r="M59" i="13" s="1"/>
  <c r="N60" i="13" s="1"/>
  <c r="O61" i="13" s="1"/>
  <c r="P62" i="13" s="1"/>
  <c r="Q63" i="13" s="1"/>
  <c r="AB59" i="4"/>
  <c r="I41" i="13"/>
  <c r="J42" i="13" s="1"/>
  <c r="K43" i="13" s="1"/>
  <c r="L44" i="13" s="1"/>
  <c r="M45" i="13" s="1"/>
  <c r="N46" i="13" s="1"/>
  <c r="O47" i="13" s="1"/>
  <c r="P48" i="13" s="1"/>
  <c r="Q49" i="13" s="1"/>
  <c r="I42" i="13"/>
  <c r="J43" i="13" s="1"/>
  <c r="K44" i="13" s="1"/>
  <c r="L45" i="13" s="1"/>
  <c r="M46" i="13" s="1"/>
  <c r="N47" i="13" s="1"/>
  <c r="O48" i="13" s="1"/>
  <c r="P49" i="13" s="1"/>
  <c r="Q50" i="13" s="1"/>
  <c r="I58" i="16"/>
  <c r="J59" i="16" s="1"/>
  <c r="K60" i="16" s="1"/>
  <c r="L61" i="16" s="1"/>
  <c r="M62" i="16" s="1"/>
  <c r="N63" i="16" s="1"/>
  <c r="O64" i="16" s="1"/>
  <c r="P65" i="16" s="1"/>
  <c r="Q66" i="16" s="1"/>
  <c r="R67" i="16" s="1"/>
  <c r="S68" i="16" s="1"/>
  <c r="T69" i="16" s="1"/>
  <c r="U70" i="16" s="1"/>
  <c r="V71" i="16" s="1"/>
  <c r="W72" i="16" s="1"/>
  <c r="X73" i="16" s="1"/>
  <c r="Y74" i="16" s="1"/>
  <c r="Z75" i="16" s="1"/>
  <c r="AA76" i="16" s="1"/>
  <c r="AB78" i="4"/>
  <c r="AC78" i="4" s="1"/>
  <c r="AB61" i="4"/>
  <c r="AC61" i="4" s="1"/>
  <c r="I60" i="13"/>
  <c r="J61" i="13" s="1"/>
  <c r="K62" i="13" s="1"/>
  <c r="L63" i="13" s="1"/>
  <c r="M64" i="13" s="1"/>
  <c r="N65" i="13" s="1"/>
  <c r="O66" i="13" s="1"/>
  <c r="P67" i="13" s="1"/>
  <c r="Q16" i="13" s="1"/>
  <c r="I32" i="13"/>
  <c r="J33" i="13" s="1"/>
  <c r="K34" i="13" s="1"/>
  <c r="L35" i="13" s="1"/>
  <c r="M36" i="13" s="1"/>
  <c r="N37" i="13" s="1"/>
  <c r="O38" i="13" s="1"/>
  <c r="P39" i="13" s="1"/>
  <c r="Q40" i="13" s="1"/>
  <c r="AB69" i="4"/>
  <c r="I54" i="17"/>
  <c r="J55" i="17" s="1"/>
  <c r="K56" i="17" s="1"/>
  <c r="L57" i="17" s="1"/>
  <c r="M58" i="17" s="1"/>
  <c r="N59" i="17" s="1"/>
  <c r="O60" i="17" s="1"/>
  <c r="P61" i="17" s="1"/>
  <c r="Q62" i="17" s="1"/>
  <c r="R63" i="17" s="1"/>
  <c r="S64" i="17" s="1"/>
  <c r="T65" i="17" s="1"/>
  <c r="U66" i="17" s="1"/>
  <c r="V67" i="17" s="1"/>
  <c r="W68" i="17" s="1"/>
  <c r="X69" i="17" s="1"/>
  <c r="Y70" i="17" s="1"/>
  <c r="Z71" i="17" s="1"/>
  <c r="AA72" i="17" s="1"/>
  <c r="I27" i="16"/>
  <c r="J28" i="16" s="1"/>
  <c r="K29" i="16" s="1"/>
  <c r="L30" i="16" s="1"/>
  <c r="M31" i="16" s="1"/>
  <c r="N32" i="16" s="1"/>
  <c r="O33" i="16" s="1"/>
  <c r="P34" i="16" s="1"/>
  <c r="Q35" i="16" s="1"/>
  <c r="R36" i="16" s="1"/>
  <c r="S37" i="16" s="1"/>
  <c r="T38" i="16" s="1"/>
  <c r="U39" i="16" s="1"/>
  <c r="V40" i="16" s="1"/>
  <c r="W41" i="16" s="1"/>
  <c r="X42" i="16" s="1"/>
  <c r="Y43" i="16" s="1"/>
  <c r="Z44" i="16" s="1"/>
  <c r="AA45" i="16" s="1"/>
  <c r="I45" i="13"/>
  <c r="J46" i="13" s="1"/>
  <c r="K47" i="13" s="1"/>
  <c r="L48" i="13" s="1"/>
  <c r="M49" i="13" s="1"/>
  <c r="N50" i="13" s="1"/>
  <c r="O51" i="13" s="1"/>
  <c r="P52" i="13" s="1"/>
  <c r="Q53" i="13" s="1"/>
  <c r="I36" i="17"/>
  <c r="J37" i="17" s="1"/>
  <c r="K38" i="17" s="1"/>
  <c r="L39" i="17" s="1"/>
  <c r="M40" i="17" s="1"/>
  <c r="N41" i="17" s="1"/>
  <c r="O42" i="17" s="1"/>
  <c r="P43" i="17" s="1"/>
  <c r="Q44" i="17" s="1"/>
  <c r="R45" i="17" s="1"/>
  <c r="S46" i="17" s="1"/>
  <c r="T47" i="17" s="1"/>
  <c r="U48" i="17" s="1"/>
  <c r="V49" i="17" s="1"/>
  <c r="W50" i="17" s="1"/>
  <c r="X51" i="17" s="1"/>
  <c r="Y52" i="17" s="1"/>
  <c r="Z53" i="17" s="1"/>
  <c r="AA54" i="17" s="1"/>
  <c r="I59" i="16"/>
  <c r="J60" i="16" s="1"/>
  <c r="K61" i="16" s="1"/>
  <c r="L62" i="16" s="1"/>
  <c r="M63" i="16" s="1"/>
  <c r="N64" i="16" s="1"/>
  <c r="O65" i="16" s="1"/>
  <c r="P66" i="16" s="1"/>
  <c r="Q67" i="16" s="1"/>
  <c r="R68" i="16" s="1"/>
  <c r="S69" i="16" s="1"/>
  <c r="T70" i="16" s="1"/>
  <c r="U71" i="16" s="1"/>
  <c r="V72" i="16" s="1"/>
  <c r="W73" i="16" s="1"/>
  <c r="X74" i="16" s="1"/>
  <c r="Y75" i="16" s="1"/>
  <c r="Z76" i="16" s="1"/>
  <c r="AA77" i="16" s="1"/>
  <c r="I59" i="13"/>
  <c r="J60" i="13" s="1"/>
  <c r="K61" i="13" s="1"/>
  <c r="L62" i="13" s="1"/>
  <c r="M63" i="13" s="1"/>
  <c r="N64" i="13" s="1"/>
  <c r="O65" i="13" s="1"/>
  <c r="P66" i="13" s="1"/>
  <c r="Q67" i="13" s="1"/>
  <c r="I40" i="17"/>
  <c r="J41" i="17" s="1"/>
  <c r="K42" i="17" s="1"/>
  <c r="L43" i="17" s="1"/>
  <c r="M44" i="17" s="1"/>
  <c r="N45" i="17" s="1"/>
  <c r="O46" i="17" s="1"/>
  <c r="P47" i="17" s="1"/>
  <c r="Q48" i="17" s="1"/>
  <c r="R49" i="17" s="1"/>
  <c r="S50" i="17" s="1"/>
  <c r="T51" i="17" s="1"/>
  <c r="U52" i="17" s="1"/>
  <c r="V53" i="17" s="1"/>
  <c r="W54" i="17" s="1"/>
  <c r="X55" i="17" s="1"/>
  <c r="Y56" i="17" s="1"/>
  <c r="Z57" i="17" s="1"/>
  <c r="AA58" i="17" s="1"/>
  <c r="I52" i="17"/>
  <c r="J53" i="17" s="1"/>
  <c r="K54" i="17" s="1"/>
  <c r="L55" i="17" s="1"/>
  <c r="M56" i="17" s="1"/>
  <c r="N57" i="17" s="1"/>
  <c r="O58" i="17" s="1"/>
  <c r="P59" i="17" s="1"/>
  <c r="Q60" i="17" s="1"/>
  <c r="R61" i="17" s="1"/>
  <c r="S62" i="17" s="1"/>
  <c r="T63" i="17" s="1"/>
  <c r="U64" i="17" s="1"/>
  <c r="V65" i="17" s="1"/>
  <c r="W66" i="17" s="1"/>
  <c r="X67" i="17" s="1"/>
  <c r="Y68" i="17" s="1"/>
  <c r="Z69" i="17" s="1"/>
  <c r="AA70" i="17" s="1"/>
  <c r="I53" i="17"/>
  <c r="J54" i="17" s="1"/>
  <c r="K55" i="17" s="1"/>
  <c r="L56" i="17" s="1"/>
  <c r="M57" i="17" s="1"/>
  <c r="N58" i="17" s="1"/>
  <c r="O59" i="17" s="1"/>
  <c r="P60" i="17" s="1"/>
  <c r="Q61" i="17" s="1"/>
  <c r="R62" i="17" s="1"/>
  <c r="S63" i="17" s="1"/>
  <c r="T64" i="17" s="1"/>
  <c r="U65" i="17" s="1"/>
  <c r="V66" i="17" s="1"/>
  <c r="W67" i="17" s="1"/>
  <c r="X68" i="17" s="1"/>
  <c r="Y69" i="17" s="1"/>
  <c r="Z70" i="17" s="1"/>
  <c r="AA71" i="17" s="1"/>
  <c r="I63" i="17"/>
  <c r="J64" i="17" s="1"/>
  <c r="K65" i="17" s="1"/>
  <c r="L66" i="17" s="1"/>
  <c r="M67" i="17" s="1"/>
  <c r="N68" i="17" s="1"/>
  <c r="O69" i="17" s="1"/>
  <c r="P70" i="17" s="1"/>
  <c r="Q71" i="17" s="1"/>
  <c r="R72" i="17" s="1"/>
  <c r="S73" i="17" s="1"/>
  <c r="T74" i="17" s="1"/>
  <c r="U75" i="17" s="1"/>
  <c r="V76" i="17" s="1"/>
  <c r="W77" i="17" s="1"/>
  <c r="X78" i="17" s="1"/>
  <c r="Y27" i="17" s="1"/>
  <c r="Z28" i="17" s="1"/>
  <c r="AA29" i="17" s="1"/>
  <c r="B47" i="12"/>
  <c r="C47" i="12" s="1"/>
  <c r="D46" i="12"/>
  <c r="AD46" i="12" s="1"/>
  <c r="I43" i="13"/>
  <c r="J44" i="13" s="1"/>
  <c r="K45" i="13" s="1"/>
  <c r="L46" i="13" s="1"/>
  <c r="M47" i="13" s="1"/>
  <c r="N48" i="13" s="1"/>
  <c r="O49" i="13" s="1"/>
  <c r="P50" i="13" s="1"/>
  <c r="Q51" i="13" s="1"/>
  <c r="B28" i="11"/>
  <c r="C28" i="11" s="1"/>
  <c r="D27" i="11"/>
  <c r="G27" i="11" s="1"/>
  <c r="H27" i="11" s="1"/>
  <c r="I30" i="36" s="1"/>
  <c r="I39" i="17"/>
  <c r="J40" i="17" s="1"/>
  <c r="K41" i="17" s="1"/>
  <c r="L42" i="17" s="1"/>
  <c r="M43" i="17" s="1"/>
  <c r="N44" i="17" s="1"/>
  <c r="O45" i="17" s="1"/>
  <c r="P46" i="17" s="1"/>
  <c r="Q47" i="17" s="1"/>
  <c r="R48" i="17" s="1"/>
  <c r="S49" i="17" s="1"/>
  <c r="T50" i="17" s="1"/>
  <c r="U51" i="17" s="1"/>
  <c r="V52" i="17" s="1"/>
  <c r="W53" i="17" s="1"/>
  <c r="X54" i="17" s="1"/>
  <c r="Y55" i="17" s="1"/>
  <c r="Z56" i="17" s="1"/>
  <c r="AA57" i="17" s="1"/>
  <c r="I61" i="13"/>
  <c r="J62" i="13" s="1"/>
  <c r="K63" i="13" s="1"/>
  <c r="L64" i="13" s="1"/>
  <c r="M65" i="13" s="1"/>
  <c r="N66" i="13" s="1"/>
  <c r="O67" i="13" s="1"/>
  <c r="P16" i="13" s="1"/>
  <c r="Q17" i="13" s="1"/>
  <c r="AB31" i="4"/>
  <c r="AJ31" i="4" s="1"/>
  <c r="J18" i="36" s="1"/>
  <c r="D42" i="4"/>
  <c r="AD42" i="4" s="1"/>
  <c r="B43" i="4"/>
  <c r="C43" i="4" s="1"/>
  <c r="I67" i="16"/>
  <c r="J68" i="16" s="1"/>
  <c r="K69" i="16" s="1"/>
  <c r="L70" i="16" s="1"/>
  <c r="M71" i="16" s="1"/>
  <c r="N72" i="16" s="1"/>
  <c r="O73" i="16" s="1"/>
  <c r="P74" i="16" s="1"/>
  <c r="Q75" i="16" s="1"/>
  <c r="R76" i="16" s="1"/>
  <c r="S77" i="16" s="1"/>
  <c r="T78" i="16" s="1"/>
  <c r="U27" i="16" s="1"/>
  <c r="V28" i="16" s="1"/>
  <c r="W29" i="16" s="1"/>
  <c r="X30" i="16" s="1"/>
  <c r="Y31" i="16" s="1"/>
  <c r="Z32" i="16" s="1"/>
  <c r="AA33" i="16" s="1"/>
  <c r="I69" i="17"/>
  <c r="J70" i="17" s="1"/>
  <c r="K71" i="17" s="1"/>
  <c r="L72" i="17" s="1"/>
  <c r="M73" i="17" s="1"/>
  <c r="N74" i="17" s="1"/>
  <c r="O75" i="17" s="1"/>
  <c r="P76" i="17" s="1"/>
  <c r="Q77" i="17" s="1"/>
  <c r="R78" i="17" s="1"/>
  <c r="S27" i="17" s="1"/>
  <c r="T28" i="17" s="1"/>
  <c r="U29" i="17" s="1"/>
  <c r="V30" i="17" s="1"/>
  <c r="W31" i="17" s="1"/>
  <c r="X32" i="17" s="1"/>
  <c r="Y33" i="17" s="1"/>
  <c r="Z34" i="17" s="1"/>
  <c r="AA35" i="17" s="1"/>
  <c r="I52" i="16"/>
  <c r="J53" i="16" s="1"/>
  <c r="K54" i="16" s="1"/>
  <c r="L55" i="16" s="1"/>
  <c r="M56" i="16" s="1"/>
  <c r="N57" i="16" s="1"/>
  <c r="O58" i="16" s="1"/>
  <c r="P59" i="16" s="1"/>
  <c r="Q60" i="16" s="1"/>
  <c r="R61" i="16" s="1"/>
  <c r="S62" i="16" s="1"/>
  <c r="T63" i="16" s="1"/>
  <c r="U64" i="16" s="1"/>
  <c r="V65" i="16" s="1"/>
  <c r="W66" i="16" s="1"/>
  <c r="X67" i="16" s="1"/>
  <c r="Y68" i="16" s="1"/>
  <c r="Z69" i="16" s="1"/>
  <c r="AA70" i="16" s="1"/>
  <c r="I30" i="17"/>
  <c r="J31" i="17" s="1"/>
  <c r="K32" i="17" s="1"/>
  <c r="L33" i="17" s="1"/>
  <c r="M34" i="17" s="1"/>
  <c r="N35" i="17" s="1"/>
  <c r="O36" i="17" s="1"/>
  <c r="P37" i="17" s="1"/>
  <c r="Q38" i="17" s="1"/>
  <c r="R39" i="17" s="1"/>
  <c r="S40" i="17" s="1"/>
  <c r="T41" i="17" s="1"/>
  <c r="U42" i="17" s="1"/>
  <c r="V43" i="17" s="1"/>
  <c r="W44" i="17" s="1"/>
  <c r="X45" i="17" s="1"/>
  <c r="Y46" i="17" s="1"/>
  <c r="Z47" i="17" s="1"/>
  <c r="AA48" i="17" s="1"/>
  <c r="I31" i="13"/>
  <c r="J32" i="13" s="1"/>
  <c r="K33" i="13" s="1"/>
  <c r="L34" i="13" s="1"/>
  <c r="M35" i="13" s="1"/>
  <c r="N36" i="13" s="1"/>
  <c r="O37" i="13" s="1"/>
  <c r="P38" i="13" s="1"/>
  <c r="Q39" i="13" s="1"/>
  <c r="I62" i="13"/>
  <c r="J63" i="13" s="1"/>
  <c r="K64" i="13" s="1"/>
  <c r="L65" i="13" s="1"/>
  <c r="M66" i="13" s="1"/>
  <c r="N67" i="13" s="1"/>
  <c r="O16" i="13" s="1"/>
  <c r="P17" i="13" s="1"/>
  <c r="Q18" i="13" s="1"/>
  <c r="I56" i="17"/>
  <c r="J57" i="17" s="1"/>
  <c r="K58" i="17" s="1"/>
  <c r="L59" i="17" s="1"/>
  <c r="M60" i="17" s="1"/>
  <c r="N61" i="17" s="1"/>
  <c r="O62" i="17" s="1"/>
  <c r="P63" i="17" s="1"/>
  <c r="Q64" i="17" s="1"/>
  <c r="R65" i="17" s="1"/>
  <c r="S66" i="17" s="1"/>
  <c r="T67" i="17" s="1"/>
  <c r="U68" i="17" s="1"/>
  <c r="V69" i="17" s="1"/>
  <c r="W70" i="17" s="1"/>
  <c r="X71" i="17" s="1"/>
  <c r="Y72" i="17" s="1"/>
  <c r="Z73" i="17" s="1"/>
  <c r="AA74" i="17" s="1"/>
  <c r="I26" i="13"/>
  <c r="J27" i="13" s="1"/>
  <c r="K28" i="13" s="1"/>
  <c r="L29" i="13" s="1"/>
  <c r="M30" i="13" s="1"/>
  <c r="N31" i="13" s="1"/>
  <c r="O32" i="13" s="1"/>
  <c r="P33" i="13" s="1"/>
  <c r="Q34" i="13" s="1"/>
  <c r="R25" i="13"/>
  <c r="Z25" i="13" s="1"/>
  <c r="N23" i="36" s="1"/>
  <c r="I48" i="13"/>
  <c r="J49" i="13" s="1"/>
  <c r="K50" i="13" s="1"/>
  <c r="L51" i="13" s="1"/>
  <c r="M52" i="13" s="1"/>
  <c r="N53" i="13" s="1"/>
  <c r="O54" i="13" s="1"/>
  <c r="P55" i="13" s="1"/>
  <c r="Q56" i="13" s="1"/>
  <c r="D43" i="17"/>
  <c r="AD43" i="17" s="1"/>
  <c r="B44" i="17"/>
  <c r="C44" i="17" s="1"/>
  <c r="I58" i="13"/>
  <c r="J59" i="13" s="1"/>
  <c r="K60" i="13" s="1"/>
  <c r="L61" i="13" s="1"/>
  <c r="M62" i="13" s="1"/>
  <c r="N63" i="13" s="1"/>
  <c r="O64" i="13" s="1"/>
  <c r="P65" i="13" s="1"/>
  <c r="Q66" i="13" s="1"/>
  <c r="I52" i="13"/>
  <c r="J53" i="13" s="1"/>
  <c r="K54" i="13" s="1"/>
  <c r="L55" i="13" s="1"/>
  <c r="M56" i="13" s="1"/>
  <c r="N57" i="13" s="1"/>
  <c r="O58" i="13" s="1"/>
  <c r="P59" i="13" s="1"/>
  <c r="Q60" i="13" s="1"/>
  <c r="I46" i="13"/>
  <c r="J47" i="13" s="1"/>
  <c r="K48" i="13" s="1"/>
  <c r="L49" i="13" s="1"/>
  <c r="M50" i="13" s="1"/>
  <c r="N51" i="13" s="1"/>
  <c r="O52" i="13" s="1"/>
  <c r="P53" i="13" s="1"/>
  <c r="Q54" i="13" s="1"/>
  <c r="P46" i="4"/>
  <c r="AB71" i="4"/>
  <c r="AB64" i="4"/>
  <c r="I29" i="13"/>
  <c r="J30" i="13" s="1"/>
  <c r="K31" i="13" s="1"/>
  <c r="L32" i="13" s="1"/>
  <c r="M33" i="13" s="1"/>
  <c r="N34" i="13" s="1"/>
  <c r="O35" i="13" s="1"/>
  <c r="P36" i="13" s="1"/>
  <c r="Q37" i="13" s="1"/>
  <c r="I46" i="16"/>
  <c r="J47" i="16" s="1"/>
  <c r="K48" i="16" s="1"/>
  <c r="L49" i="16" s="1"/>
  <c r="M50" i="16" s="1"/>
  <c r="N51" i="16" s="1"/>
  <c r="O52" i="16" s="1"/>
  <c r="P53" i="16" s="1"/>
  <c r="Q54" i="16" s="1"/>
  <c r="R55" i="16" s="1"/>
  <c r="S56" i="16" s="1"/>
  <c r="T57" i="16" s="1"/>
  <c r="U58" i="16" s="1"/>
  <c r="V59" i="16" s="1"/>
  <c r="W60" i="16" s="1"/>
  <c r="X61" i="16" s="1"/>
  <c r="Y62" i="16" s="1"/>
  <c r="Z63" i="16" s="1"/>
  <c r="AA64" i="16" s="1"/>
  <c r="AB65" i="4"/>
  <c r="AC65" i="4" s="1"/>
  <c r="AB72" i="4"/>
  <c r="K26" i="36"/>
  <c r="I63" i="13"/>
  <c r="J64" i="13" s="1"/>
  <c r="K65" i="13" s="1"/>
  <c r="L66" i="13" s="1"/>
  <c r="M67" i="13" s="1"/>
  <c r="N16" i="13" s="1"/>
  <c r="O17" i="13" s="1"/>
  <c r="P18" i="13" s="1"/>
  <c r="Q19" i="13" s="1"/>
  <c r="AB73" i="4"/>
  <c r="AC73" i="4" s="1"/>
  <c r="D33" i="13"/>
  <c r="T33" i="13" s="1"/>
  <c r="B34" i="13"/>
  <c r="C34" i="13" s="1"/>
  <c r="I66" i="16"/>
  <c r="J67" i="16" s="1"/>
  <c r="K68" i="16" s="1"/>
  <c r="L69" i="16" s="1"/>
  <c r="M70" i="16" s="1"/>
  <c r="N71" i="16" s="1"/>
  <c r="O72" i="16" s="1"/>
  <c r="P73" i="16" s="1"/>
  <c r="Q74" i="16" s="1"/>
  <c r="R75" i="16" s="1"/>
  <c r="S76" i="16" s="1"/>
  <c r="T77" i="16" s="1"/>
  <c r="U78" i="16" s="1"/>
  <c r="V27" i="16" s="1"/>
  <c r="W28" i="16" s="1"/>
  <c r="X29" i="16" s="1"/>
  <c r="Y30" i="16" s="1"/>
  <c r="Z31" i="16" s="1"/>
  <c r="AA32" i="16" s="1"/>
  <c r="D43" i="16"/>
  <c r="AD43" i="16" s="1"/>
  <c r="B44" i="16"/>
  <c r="C44" i="16" s="1"/>
  <c r="I77" i="17"/>
  <c r="J78" i="17" s="1"/>
  <c r="K27" i="17" s="1"/>
  <c r="L28" i="17" s="1"/>
  <c r="M29" i="17" s="1"/>
  <c r="N30" i="17" s="1"/>
  <c r="O31" i="17" s="1"/>
  <c r="P32" i="17" s="1"/>
  <c r="Q33" i="17" s="1"/>
  <c r="R34" i="17" s="1"/>
  <c r="S35" i="17" s="1"/>
  <c r="T36" i="17" s="1"/>
  <c r="U37" i="17" s="1"/>
  <c r="V38" i="17" s="1"/>
  <c r="W39" i="17" s="1"/>
  <c r="X40" i="17" s="1"/>
  <c r="Y41" i="17" s="1"/>
  <c r="Z42" i="17" s="1"/>
  <c r="AA43" i="17" s="1"/>
  <c r="I44" i="13"/>
  <c r="J45" i="13" s="1"/>
  <c r="K46" i="13" s="1"/>
  <c r="L47" i="13" s="1"/>
  <c r="M48" i="13" s="1"/>
  <c r="N49" i="13" s="1"/>
  <c r="O50" i="13" s="1"/>
  <c r="P51" i="13" s="1"/>
  <c r="Q52" i="13" s="1"/>
  <c r="I78" i="17"/>
  <c r="J27" i="17" s="1"/>
  <c r="K28" i="17" s="1"/>
  <c r="L29" i="17" s="1"/>
  <c r="M30" i="17" s="1"/>
  <c r="N31" i="17" s="1"/>
  <c r="O32" i="17" s="1"/>
  <c r="P33" i="17" s="1"/>
  <c r="Q34" i="17" s="1"/>
  <c r="R35" i="17" s="1"/>
  <c r="S36" i="17" s="1"/>
  <c r="T37" i="17" s="1"/>
  <c r="U38" i="17" s="1"/>
  <c r="V39" i="17" s="1"/>
  <c r="W40" i="17" s="1"/>
  <c r="X41" i="17" s="1"/>
  <c r="Y42" i="17" s="1"/>
  <c r="Z43" i="17" s="1"/>
  <c r="AA44" i="17" s="1"/>
  <c r="I31" i="16"/>
  <c r="J32" i="16" s="1"/>
  <c r="K33" i="16" s="1"/>
  <c r="L34" i="16" s="1"/>
  <c r="M35" i="16" s="1"/>
  <c r="N36" i="16" s="1"/>
  <c r="O37" i="16" s="1"/>
  <c r="P38" i="16" s="1"/>
  <c r="Q39" i="16" s="1"/>
  <c r="R40" i="16" s="1"/>
  <c r="S41" i="16" s="1"/>
  <c r="T42" i="16" s="1"/>
  <c r="U43" i="16" s="1"/>
  <c r="V44" i="16" s="1"/>
  <c r="W45" i="16" s="1"/>
  <c r="X46" i="16" s="1"/>
  <c r="Y47" i="16" s="1"/>
  <c r="Z48" i="16" s="1"/>
  <c r="AA49" i="16" s="1"/>
  <c r="I28" i="16"/>
  <c r="J29" i="16" s="1"/>
  <c r="K30" i="16" s="1"/>
  <c r="L31" i="16" s="1"/>
  <c r="M32" i="16" s="1"/>
  <c r="N33" i="16" s="1"/>
  <c r="O34" i="16" s="1"/>
  <c r="P35" i="16" s="1"/>
  <c r="Q36" i="16" s="1"/>
  <c r="R37" i="16" s="1"/>
  <c r="S38" i="16" s="1"/>
  <c r="T39" i="16" s="1"/>
  <c r="U40" i="16" s="1"/>
  <c r="V41" i="16" s="1"/>
  <c r="W42" i="16" s="1"/>
  <c r="X43" i="16" s="1"/>
  <c r="Y44" i="16" s="1"/>
  <c r="Z45" i="16" s="1"/>
  <c r="AA46" i="16" s="1"/>
  <c r="I49" i="17"/>
  <c r="J50" i="17" s="1"/>
  <c r="K51" i="17" s="1"/>
  <c r="L52" i="17" s="1"/>
  <c r="M53" i="17" s="1"/>
  <c r="N54" i="17" s="1"/>
  <c r="O55" i="17" s="1"/>
  <c r="P56" i="17" s="1"/>
  <c r="Q57" i="17" s="1"/>
  <c r="R58" i="17" s="1"/>
  <c r="S59" i="17" s="1"/>
  <c r="T60" i="17" s="1"/>
  <c r="U61" i="17" s="1"/>
  <c r="V62" i="17" s="1"/>
  <c r="W63" i="17" s="1"/>
  <c r="X64" i="17" s="1"/>
  <c r="Y65" i="17" s="1"/>
  <c r="Z66" i="17" s="1"/>
  <c r="AA67" i="17" s="1"/>
  <c r="AB70" i="4"/>
  <c r="AC70" i="4" s="1"/>
  <c r="I55" i="16"/>
  <c r="J56" i="16" s="1"/>
  <c r="K57" i="16" s="1"/>
  <c r="L58" i="16" s="1"/>
  <c r="M59" i="16" s="1"/>
  <c r="N60" i="16" s="1"/>
  <c r="O61" i="16" s="1"/>
  <c r="P62" i="16" s="1"/>
  <c r="Q63" i="16" s="1"/>
  <c r="R64" i="16" s="1"/>
  <c r="S65" i="16" s="1"/>
  <c r="T66" i="16" s="1"/>
  <c r="U67" i="16" s="1"/>
  <c r="V68" i="16" s="1"/>
  <c r="W69" i="16" s="1"/>
  <c r="X70" i="16" s="1"/>
  <c r="Y71" i="16" s="1"/>
  <c r="Z72" i="16" s="1"/>
  <c r="AA73" i="16" s="1"/>
  <c r="I65" i="17"/>
  <c r="I69" i="16"/>
  <c r="J70" i="16" s="1"/>
  <c r="K71" i="16" s="1"/>
  <c r="L72" i="16" s="1"/>
  <c r="M73" i="16" s="1"/>
  <c r="N74" i="16" s="1"/>
  <c r="O75" i="16" s="1"/>
  <c r="P76" i="16" s="1"/>
  <c r="Q77" i="16" s="1"/>
  <c r="R78" i="16" s="1"/>
  <c r="S27" i="16" s="1"/>
  <c r="T28" i="16" s="1"/>
  <c r="U29" i="16" s="1"/>
  <c r="V30" i="16" s="1"/>
  <c r="W31" i="16" s="1"/>
  <c r="X32" i="16" s="1"/>
  <c r="Y33" i="16" s="1"/>
  <c r="Z34" i="16" s="1"/>
  <c r="AA35" i="16" s="1"/>
  <c r="I49" i="16"/>
  <c r="J50" i="16" s="1"/>
  <c r="K51" i="16" s="1"/>
  <c r="L52" i="16" s="1"/>
  <c r="M53" i="16" s="1"/>
  <c r="N54" i="16" s="1"/>
  <c r="O55" i="16" s="1"/>
  <c r="P56" i="16" s="1"/>
  <c r="Q57" i="16" s="1"/>
  <c r="R58" i="16" s="1"/>
  <c r="S59" i="16" s="1"/>
  <c r="T60" i="16" s="1"/>
  <c r="U61" i="16" s="1"/>
  <c r="V62" i="16" s="1"/>
  <c r="W63" i="16" s="1"/>
  <c r="X64" i="16" s="1"/>
  <c r="Y65" i="16" s="1"/>
  <c r="Z66" i="16" s="1"/>
  <c r="AA67" i="16" s="1"/>
  <c r="AB68" i="4"/>
  <c r="AC72" i="4"/>
  <c r="K23" i="15"/>
  <c r="I23" i="11"/>
  <c r="I46" i="17"/>
  <c r="J47" i="17" s="1"/>
  <c r="K48" i="17" s="1"/>
  <c r="L49" i="17" s="1"/>
  <c r="M50" i="17" s="1"/>
  <c r="N51" i="17" s="1"/>
  <c r="O52" i="17" s="1"/>
  <c r="P53" i="17" s="1"/>
  <c r="Q54" i="17" s="1"/>
  <c r="R55" i="17" s="1"/>
  <c r="S56" i="17" s="1"/>
  <c r="T57" i="17" s="1"/>
  <c r="U58" i="17" s="1"/>
  <c r="V59" i="17" s="1"/>
  <c r="W60" i="17" s="1"/>
  <c r="X61" i="17" s="1"/>
  <c r="Y62" i="17" s="1"/>
  <c r="Z63" i="17" s="1"/>
  <c r="AA64" i="17" s="1"/>
  <c r="O25" i="36"/>
  <c r="I45" i="16"/>
  <c r="J46" i="16" s="1"/>
  <c r="K47" i="16" s="1"/>
  <c r="L48" i="16" s="1"/>
  <c r="M49" i="16" s="1"/>
  <c r="N50" i="16" s="1"/>
  <c r="O51" i="16" s="1"/>
  <c r="P52" i="16" s="1"/>
  <c r="Q53" i="16" s="1"/>
  <c r="R54" i="16" s="1"/>
  <c r="S55" i="16" s="1"/>
  <c r="T56" i="16" s="1"/>
  <c r="U57" i="16" s="1"/>
  <c r="V58" i="16" s="1"/>
  <c r="W59" i="16" s="1"/>
  <c r="X60" i="16" s="1"/>
  <c r="Y61" i="16" s="1"/>
  <c r="Z62" i="16" s="1"/>
  <c r="AA63" i="16" s="1"/>
  <c r="AB66" i="4"/>
  <c r="AC66" i="4" s="1"/>
  <c r="I29" i="16"/>
  <c r="J30" i="16" s="1"/>
  <c r="K31" i="16" s="1"/>
  <c r="L32" i="16" s="1"/>
  <c r="M33" i="16" s="1"/>
  <c r="N34" i="16" s="1"/>
  <c r="O35" i="16" s="1"/>
  <c r="P36" i="16" s="1"/>
  <c r="Q37" i="16" s="1"/>
  <c r="R38" i="16" s="1"/>
  <c r="S39" i="16" s="1"/>
  <c r="T40" i="16" s="1"/>
  <c r="U41" i="16" s="1"/>
  <c r="V42" i="16" s="1"/>
  <c r="W43" i="16" s="1"/>
  <c r="X44" i="16" s="1"/>
  <c r="Y45" i="16" s="1"/>
  <c r="Z46" i="16" s="1"/>
  <c r="AA47" i="16" s="1"/>
  <c r="AB27" i="4"/>
  <c r="AJ27" i="4" s="1"/>
  <c r="I73" i="17"/>
  <c r="J74" i="17" s="1"/>
  <c r="K75" i="17" s="1"/>
  <c r="L76" i="17" s="1"/>
  <c r="M77" i="17" s="1"/>
  <c r="N78" i="17" s="1"/>
  <c r="O27" i="17" s="1"/>
  <c r="P28" i="17" s="1"/>
  <c r="Q29" i="17" s="1"/>
  <c r="R30" i="17" s="1"/>
  <c r="S31" i="17" s="1"/>
  <c r="T32" i="17" s="1"/>
  <c r="U33" i="17" s="1"/>
  <c r="V34" i="17" s="1"/>
  <c r="W35" i="17" s="1"/>
  <c r="X36" i="17" s="1"/>
  <c r="Y37" i="17" s="1"/>
  <c r="Z38" i="17" s="1"/>
  <c r="AA39" i="17" s="1"/>
  <c r="I41" i="16"/>
  <c r="J42" i="16" s="1"/>
  <c r="K43" i="16" s="1"/>
  <c r="L44" i="16" s="1"/>
  <c r="M45" i="16" s="1"/>
  <c r="N46" i="16" s="1"/>
  <c r="O47" i="16" s="1"/>
  <c r="P48" i="16" s="1"/>
  <c r="Q49" i="16" s="1"/>
  <c r="R50" i="16" s="1"/>
  <c r="S51" i="16" s="1"/>
  <c r="T52" i="16" s="1"/>
  <c r="U53" i="16" s="1"/>
  <c r="V54" i="16" s="1"/>
  <c r="W55" i="16" s="1"/>
  <c r="X56" i="16" s="1"/>
  <c r="Y57" i="16" s="1"/>
  <c r="Z58" i="16" s="1"/>
  <c r="AA59" i="16" s="1"/>
  <c r="I36" i="13"/>
  <c r="J37" i="13" s="1"/>
  <c r="K38" i="13" s="1"/>
  <c r="L39" i="13" s="1"/>
  <c r="M40" i="13" s="1"/>
  <c r="N41" i="13" s="1"/>
  <c r="O42" i="13" s="1"/>
  <c r="P43" i="13" s="1"/>
  <c r="Q44" i="13" s="1"/>
  <c r="AC64" i="4"/>
  <c r="I72" i="17"/>
  <c r="J73" i="17" s="1"/>
  <c r="K74" i="17" s="1"/>
  <c r="L75" i="17" s="1"/>
  <c r="M76" i="17" s="1"/>
  <c r="N77" i="17" s="1"/>
  <c r="O78" i="17" s="1"/>
  <c r="P27" i="17" s="1"/>
  <c r="Q28" i="17" s="1"/>
  <c r="R29" i="17" s="1"/>
  <c r="S30" i="17" s="1"/>
  <c r="T31" i="17" s="1"/>
  <c r="U32" i="17" s="1"/>
  <c r="V33" i="17" s="1"/>
  <c r="W34" i="17" s="1"/>
  <c r="X35" i="17" s="1"/>
  <c r="Y36" i="17" s="1"/>
  <c r="Z37" i="17" s="1"/>
  <c r="AA38" i="17" s="1"/>
  <c r="I51" i="16"/>
  <c r="J52" i="16" s="1"/>
  <c r="K53" i="16" s="1"/>
  <c r="L54" i="16" s="1"/>
  <c r="M55" i="16" s="1"/>
  <c r="N56" i="16" s="1"/>
  <c r="O57" i="16" s="1"/>
  <c r="P58" i="16" s="1"/>
  <c r="Q59" i="16" s="1"/>
  <c r="R60" i="16" s="1"/>
  <c r="S61" i="16" s="1"/>
  <c r="T62" i="16" s="1"/>
  <c r="U63" i="16" s="1"/>
  <c r="V64" i="16" s="1"/>
  <c r="W65" i="16" s="1"/>
  <c r="X66" i="16" s="1"/>
  <c r="Y67" i="16" s="1"/>
  <c r="Z68" i="16" s="1"/>
  <c r="AA69" i="16" s="1"/>
  <c r="I77" i="16"/>
  <c r="J78" i="16" s="1"/>
  <c r="K27" i="16" s="1"/>
  <c r="L28" i="16" s="1"/>
  <c r="M29" i="16" s="1"/>
  <c r="N30" i="16" s="1"/>
  <c r="O31" i="16" s="1"/>
  <c r="P32" i="16" s="1"/>
  <c r="Q33" i="16" s="1"/>
  <c r="R34" i="16" s="1"/>
  <c r="S35" i="16" s="1"/>
  <c r="T36" i="16" s="1"/>
  <c r="U37" i="16" s="1"/>
  <c r="V38" i="16" s="1"/>
  <c r="W39" i="16" s="1"/>
  <c r="X40" i="16" s="1"/>
  <c r="Y41" i="16" s="1"/>
  <c r="Z42" i="16" s="1"/>
  <c r="AA43" i="16" s="1"/>
  <c r="I65" i="13"/>
  <c r="J66" i="13" s="1"/>
  <c r="K67" i="13" s="1"/>
  <c r="L16" i="13" s="1"/>
  <c r="M17" i="13" s="1"/>
  <c r="N18" i="13" s="1"/>
  <c r="O19" i="13" s="1"/>
  <c r="P20" i="13" s="1"/>
  <c r="Q21" i="13" s="1"/>
  <c r="I40" i="13"/>
  <c r="J41" i="13" s="1"/>
  <c r="K42" i="13" s="1"/>
  <c r="L43" i="13" s="1"/>
  <c r="M44" i="13" s="1"/>
  <c r="N45" i="13" s="1"/>
  <c r="O46" i="13" s="1"/>
  <c r="P47" i="13" s="1"/>
  <c r="Q48" i="13" s="1"/>
  <c r="I72" i="16"/>
  <c r="J73" i="16" s="1"/>
  <c r="K74" i="16" s="1"/>
  <c r="L75" i="16" s="1"/>
  <c r="M76" i="16" s="1"/>
  <c r="N77" i="16" s="1"/>
  <c r="O78" i="16" s="1"/>
  <c r="P27" i="16" s="1"/>
  <c r="Q28" i="16" s="1"/>
  <c r="R29" i="16" s="1"/>
  <c r="S30" i="16" s="1"/>
  <c r="T31" i="16" s="1"/>
  <c r="U32" i="16" s="1"/>
  <c r="V33" i="16" s="1"/>
  <c r="W34" i="16" s="1"/>
  <c r="X35" i="16" s="1"/>
  <c r="Y36" i="16" s="1"/>
  <c r="Z37" i="16" s="1"/>
  <c r="AA38" i="16" s="1"/>
  <c r="I45" i="17"/>
  <c r="J46" i="17" s="1"/>
  <c r="K47" i="17" s="1"/>
  <c r="L48" i="17" s="1"/>
  <c r="M49" i="17" s="1"/>
  <c r="N50" i="17" s="1"/>
  <c r="O51" i="17" s="1"/>
  <c r="P52" i="17" s="1"/>
  <c r="Q53" i="17" s="1"/>
  <c r="R54" i="17" s="1"/>
  <c r="S55" i="17" s="1"/>
  <c r="T56" i="17" s="1"/>
  <c r="U57" i="17" s="1"/>
  <c r="V58" i="17" s="1"/>
  <c r="W59" i="17" s="1"/>
  <c r="X60" i="17" s="1"/>
  <c r="Y61" i="17" s="1"/>
  <c r="Z62" i="17" s="1"/>
  <c r="AA63" i="17" s="1"/>
  <c r="I16" i="13"/>
  <c r="I30" i="13"/>
  <c r="J31" i="13" s="1"/>
  <c r="K32" i="13" s="1"/>
  <c r="L33" i="13" s="1"/>
  <c r="M34" i="13" s="1"/>
  <c r="N35" i="13" s="1"/>
  <c r="O36" i="13" s="1"/>
  <c r="P37" i="13" s="1"/>
  <c r="Q38" i="13" s="1"/>
  <c r="I36" i="16"/>
  <c r="J37" i="16" s="1"/>
  <c r="K38" i="16" s="1"/>
  <c r="L39" i="16" s="1"/>
  <c r="M40" i="16" s="1"/>
  <c r="N41" i="16" s="1"/>
  <c r="O42" i="16" s="1"/>
  <c r="P43" i="16" s="1"/>
  <c r="Q44" i="16" s="1"/>
  <c r="R45" i="16" s="1"/>
  <c r="S46" i="16" s="1"/>
  <c r="T47" i="16" s="1"/>
  <c r="U48" i="16" s="1"/>
  <c r="V49" i="16" s="1"/>
  <c r="W50" i="16" s="1"/>
  <c r="X51" i="16" s="1"/>
  <c r="Y52" i="16" s="1"/>
  <c r="Z53" i="16" s="1"/>
  <c r="AA54" i="16" s="1"/>
  <c r="I44" i="17"/>
  <c r="J45" i="17" s="1"/>
  <c r="K46" i="17" s="1"/>
  <c r="L47" i="17" s="1"/>
  <c r="M48" i="17" s="1"/>
  <c r="N49" i="17" s="1"/>
  <c r="O50" i="17" s="1"/>
  <c r="P51" i="17" s="1"/>
  <c r="Q52" i="17" s="1"/>
  <c r="R53" i="17" s="1"/>
  <c r="S54" i="17" s="1"/>
  <c r="T55" i="17" s="1"/>
  <c r="U56" i="17" s="1"/>
  <c r="V57" i="17" s="1"/>
  <c r="W58" i="17" s="1"/>
  <c r="X59" i="17" s="1"/>
  <c r="Y60" i="17" s="1"/>
  <c r="Z61" i="17" s="1"/>
  <c r="AA62" i="17" s="1"/>
  <c r="I57" i="16"/>
  <c r="J58" i="16" s="1"/>
  <c r="K59" i="16" s="1"/>
  <c r="L60" i="16" s="1"/>
  <c r="M61" i="16" s="1"/>
  <c r="N62" i="16" s="1"/>
  <c r="O63" i="16" s="1"/>
  <c r="P64" i="16" s="1"/>
  <c r="Q65" i="16" s="1"/>
  <c r="R66" i="16" s="1"/>
  <c r="S67" i="16" s="1"/>
  <c r="T68" i="16" s="1"/>
  <c r="U69" i="16" s="1"/>
  <c r="V70" i="16" s="1"/>
  <c r="W71" i="16" s="1"/>
  <c r="X72" i="16" s="1"/>
  <c r="Y73" i="16" s="1"/>
  <c r="Z74" i="16" s="1"/>
  <c r="AA75" i="16" s="1"/>
  <c r="I67" i="13"/>
  <c r="J16" i="13" s="1"/>
  <c r="K17" i="13" s="1"/>
  <c r="L18" i="13" s="1"/>
  <c r="M19" i="13" s="1"/>
  <c r="N20" i="13" s="1"/>
  <c r="O21" i="13" s="1"/>
  <c r="P22" i="13" s="1"/>
  <c r="Q23" i="13" s="1"/>
  <c r="I61" i="16"/>
  <c r="J62" i="16" s="1"/>
  <c r="K63" i="16" s="1"/>
  <c r="L64" i="16" s="1"/>
  <c r="M65" i="16" s="1"/>
  <c r="N66" i="16" s="1"/>
  <c r="O67" i="16" s="1"/>
  <c r="P68" i="16" s="1"/>
  <c r="Q69" i="16" s="1"/>
  <c r="R70" i="16" s="1"/>
  <c r="S71" i="16" s="1"/>
  <c r="T72" i="16" s="1"/>
  <c r="U73" i="16" s="1"/>
  <c r="V74" i="16" s="1"/>
  <c r="W75" i="16" s="1"/>
  <c r="X76" i="16" s="1"/>
  <c r="Y77" i="16" s="1"/>
  <c r="Z78" i="16" s="1"/>
  <c r="AA27" i="16" s="1"/>
  <c r="I34" i="17"/>
  <c r="J35" i="17" s="1"/>
  <c r="K36" i="17" s="1"/>
  <c r="L37" i="17" s="1"/>
  <c r="M38" i="17" s="1"/>
  <c r="N39" i="17" s="1"/>
  <c r="O40" i="17" s="1"/>
  <c r="P41" i="17" s="1"/>
  <c r="Q42" i="17" s="1"/>
  <c r="R43" i="17" s="1"/>
  <c r="S44" i="17" s="1"/>
  <c r="T45" i="17" s="1"/>
  <c r="U46" i="17" s="1"/>
  <c r="V47" i="17" s="1"/>
  <c r="W48" i="17" s="1"/>
  <c r="X49" i="17" s="1"/>
  <c r="Y50" i="17" s="1"/>
  <c r="Z51" i="17" s="1"/>
  <c r="AA52" i="17" s="1"/>
  <c r="I54" i="16"/>
  <c r="J55" i="16" s="1"/>
  <c r="K56" i="16" s="1"/>
  <c r="L57" i="16" s="1"/>
  <c r="M58" i="16" s="1"/>
  <c r="N59" i="16" s="1"/>
  <c r="O60" i="16" s="1"/>
  <c r="P61" i="16" s="1"/>
  <c r="Q62" i="16" s="1"/>
  <c r="R63" i="16" s="1"/>
  <c r="S64" i="16" s="1"/>
  <c r="T65" i="16" s="1"/>
  <c r="U66" i="16" s="1"/>
  <c r="V67" i="16" s="1"/>
  <c r="W68" i="16" s="1"/>
  <c r="X69" i="16" s="1"/>
  <c r="Y70" i="16" s="1"/>
  <c r="Z71" i="16" s="1"/>
  <c r="AA72" i="16" s="1"/>
  <c r="I33" i="13"/>
  <c r="J34" i="13" s="1"/>
  <c r="K35" i="13" s="1"/>
  <c r="L36" i="13" s="1"/>
  <c r="M37" i="13" s="1"/>
  <c r="N38" i="13" s="1"/>
  <c r="O39" i="13" s="1"/>
  <c r="P40" i="13" s="1"/>
  <c r="Q41" i="13" s="1"/>
  <c r="I42" i="16"/>
  <c r="J43" i="16" s="1"/>
  <c r="K44" i="16" s="1"/>
  <c r="L45" i="16" s="1"/>
  <c r="M46" i="16" s="1"/>
  <c r="N47" i="16" s="1"/>
  <c r="O48" i="16" s="1"/>
  <c r="P49" i="16" s="1"/>
  <c r="Q50" i="16" s="1"/>
  <c r="R51" i="16" s="1"/>
  <c r="S52" i="16" s="1"/>
  <c r="T53" i="16" s="1"/>
  <c r="U54" i="16" s="1"/>
  <c r="V55" i="16" s="1"/>
  <c r="W56" i="16" s="1"/>
  <c r="X57" i="16" s="1"/>
  <c r="Y58" i="16" s="1"/>
  <c r="Z59" i="16" s="1"/>
  <c r="AA60" i="16" s="1"/>
  <c r="I41" i="17"/>
  <c r="J42" i="17" s="1"/>
  <c r="K43" i="17" s="1"/>
  <c r="L44" i="17" s="1"/>
  <c r="M45" i="17" s="1"/>
  <c r="N46" i="17" s="1"/>
  <c r="O47" i="17" s="1"/>
  <c r="P48" i="17" s="1"/>
  <c r="Q49" i="17" s="1"/>
  <c r="R50" i="17" s="1"/>
  <c r="S51" i="17" s="1"/>
  <c r="T52" i="17" s="1"/>
  <c r="U53" i="17" s="1"/>
  <c r="V54" i="17" s="1"/>
  <c r="W55" i="17" s="1"/>
  <c r="X56" i="17" s="1"/>
  <c r="Y57" i="17" s="1"/>
  <c r="Z58" i="17" s="1"/>
  <c r="AA59" i="17" s="1"/>
  <c r="I39" i="16"/>
  <c r="J40" i="16" s="1"/>
  <c r="K41" i="16" s="1"/>
  <c r="L42" i="16" s="1"/>
  <c r="M43" i="16" s="1"/>
  <c r="N44" i="16" s="1"/>
  <c r="O45" i="16" s="1"/>
  <c r="P46" i="16" s="1"/>
  <c r="Q47" i="16" s="1"/>
  <c r="R48" i="16" s="1"/>
  <c r="S49" i="16" s="1"/>
  <c r="T50" i="16" s="1"/>
  <c r="U51" i="16" s="1"/>
  <c r="V52" i="16" s="1"/>
  <c r="W53" i="16" s="1"/>
  <c r="X54" i="16" s="1"/>
  <c r="Y55" i="16" s="1"/>
  <c r="Z56" i="16" s="1"/>
  <c r="AA57" i="16" s="1"/>
  <c r="D28" i="15"/>
  <c r="G28" i="15" s="1"/>
  <c r="H28" i="15" s="1"/>
  <c r="B29" i="15"/>
  <c r="C29" i="15" s="1"/>
  <c r="I44" i="16"/>
  <c r="J45" i="16" s="1"/>
  <c r="K46" i="16" s="1"/>
  <c r="L47" i="16" s="1"/>
  <c r="M48" i="16" s="1"/>
  <c r="N49" i="16" s="1"/>
  <c r="O50" i="16" s="1"/>
  <c r="P51" i="16" s="1"/>
  <c r="Q52" i="16" s="1"/>
  <c r="R53" i="16" s="1"/>
  <c r="S54" i="16" s="1"/>
  <c r="T55" i="16" s="1"/>
  <c r="U56" i="16" s="1"/>
  <c r="V57" i="16" s="1"/>
  <c r="W58" i="16" s="1"/>
  <c r="X59" i="16" s="1"/>
  <c r="Y60" i="16" s="1"/>
  <c r="Z61" i="16" s="1"/>
  <c r="AA62" i="16" s="1"/>
  <c r="I50" i="13"/>
  <c r="J51" i="13" s="1"/>
  <c r="K52" i="13" s="1"/>
  <c r="L53" i="13" s="1"/>
  <c r="M54" i="13" s="1"/>
  <c r="N55" i="13" s="1"/>
  <c r="O56" i="13" s="1"/>
  <c r="P57" i="13" s="1"/>
  <c r="Q58" i="13" s="1"/>
  <c r="R49" i="13"/>
  <c r="AB62" i="4"/>
  <c r="AC62" i="4" s="1"/>
  <c r="I43" i="16"/>
  <c r="J44" i="16" s="1"/>
  <c r="K45" i="16" s="1"/>
  <c r="L46" i="16" s="1"/>
  <c r="M47" i="16" s="1"/>
  <c r="N48" i="16" s="1"/>
  <c r="O49" i="16" s="1"/>
  <c r="P50" i="16" s="1"/>
  <c r="Q51" i="16" s="1"/>
  <c r="R52" i="16" s="1"/>
  <c r="S53" i="16" s="1"/>
  <c r="T54" i="16" s="1"/>
  <c r="U55" i="16" s="1"/>
  <c r="V56" i="16" s="1"/>
  <c r="W57" i="16" s="1"/>
  <c r="X58" i="16" s="1"/>
  <c r="Y59" i="16" s="1"/>
  <c r="Z60" i="16" s="1"/>
  <c r="AA61" i="16" s="1"/>
  <c r="I68" i="17"/>
  <c r="J69" i="17" s="1"/>
  <c r="K70" i="17" s="1"/>
  <c r="L71" i="17" s="1"/>
  <c r="M72" i="17" s="1"/>
  <c r="N73" i="17" s="1"/>
  <c r="O74" i="17" s="1"/>
  <c r="P75" i="17" s="1"/>
  <c r="Q76" i="17" s="1"/>
  <c r="R77" i="17" s="1"/>
  <c r="S78" i="17" s="1"/>
  <c r="T27" i="17" s="1"/>
  <c r="U28" i="17" s="1"/>
  <c r="V29" i="17" s="1"/>
  <c r="W30" i="17" s="1"/>
  <c r="X31" i="17" s="1"/>
  <c r="Y32" i="17" s="1"/>
  <c r="Z33" i="17" s="1"/>
  <c r="AA34" i="17" s="1"/>
  <c r="I64" i="13"/>
  <c r="J65" i="13" s="1"/>
  <c r="K66" i="13" s="1"/>
  <c r="L67" i="13" s="1"/>
  <c r="M16" i="13" s="1"/>
  <c r="N17" i="13" s="1"/>
  <c r="O18" i="13" s="1"/>
  <c r="P19" i="13" s="1"/>
  <c r="Q20" i="13" s="1"/>
  <c r="I48" i="17"/>
  <c r="J49" i="17" s="1"/>
  <c r="K50" i="17" s="1"/>
  <c r="L51" i="17" s="1"/>
  <c r="M52" i="17" s="1"/>
  <c r="N53" i="17" s="1"/>
  <c r="O54" i="17" s="1"/>
  <c r="P55" i="17" s="1"/>
  <c r="Q56" i="17" s="1"/>
  <c r="R57" i="17" s="1"/>
  <c r="S58" i="17" s="1"/>
  <c r="T59" i="17" s="1"/>
  <c r="U60" i="17" s="1"/>
  <c r="V61" i="17" s="1"/>
  <c r="W62" i="17" s="1"/>
  <c r="X63" i="17" s="1"/>
  <c r="Y64" i="17" s="1"/>
  <c r="Z65" i="17" s="1"/>
  <c r="AA66" i="17" s="1"/>
  <c r="I76" i="16"/>
  <c r="J77" i="16" s="1"/>
  <c r="K78" i="16" s="1"/>
  <c r="L27" i="16" s="1"/>
  <c r="M28" i="16" s="1"/>
  <c r="N29" i="16" s="1"/>
  <c r="O30" i="16" s="1"/>
  <c r="P31" i="16" s="1"/>
  <c r="Q32" i="16" s="1"/>
  <c r="R33" i="16" s="1"/>
  <c r="S34" i="16" s="1"/>
  <c r="T35" i="16" s="1"/>
  <c r="U36" i="16" s="1"/>
  <c r="V37" i="16" s="1"/>
  <c r="W38" i="16" s="1"/>
  <c r="X39" i="16" s="1"/>
  <c r="Y40" i="16" s="1"/>
  <c r="Z41" i="16" s="1"/>
  <c r="AA42" i="16" s="1"/>
  <c r="I70" i="17"/>
  <c r="J71" i="17" s="1"/>
  <c r="K72" i="17" s="1"/>
  <c r="L73" i="17" s="1"/>
  <c r="M74" i="17" s="1"/>
  <c r="N75" i="17" s="1"/>
  <c r="O76" i="17" s="1"/>
  <c r="P77" i="17" s="1"/>
  <c r="Q78" i="17" s="1"/>
  <c r="R27" i="17" s="1"/>
  <c r="S28" i="17" s="1"/>
  <c r="T29" i="17" s="1"/>
  <c r="U30" i="17" s="1"/>
  <c r="V31" i="17" s="1"/>
  <c r="W32" i="17" s="1"/>
  <c r="X33" i="17" s="1"/>
  <c r="Y34" i="17" s="1"/>
  <c r="Z35" i="17" s="1"/>
  <c r="AA36" i="17" s="1"/>
  <c r="I31" i="17"/>
  <c r="J32" i="17" s="1"/>
  <c r="K33" i="17" s="1"/>
  <c r="L34" i="17" s="1"/>
  <c r="M35" i="17" s="1"/>
  <c r="N36" i="17" s="1"/>
  <c r="O37" i="17" s="1"/>
  <c r="P38" i="17" s="1"/>
  <c r="Q39" i="17" s="1"/>
  <c r="R40" i="17" s="1"/>
  <c r="S41" i="17" s="1"/>
  <c r="T42" i="17" s="1"/>
  <c r="U43" i="17" s="1"/>
  <c r="V44" i="17" s="1"/>
  <c r="W45" i="17" s="1"/>
  <c r="X46" i="17" s="1"/>
  <c r="Y47" i="17" s="1"/>
  <c r="Z48" i="17" s="1"/>
  <c r="AA49" i="17" s="1"/>
  <c r="I51" i="17"/>
  <c r="J52" i="17" s="1"/>
  <c r="K53" i="17" s="1"/>
  <c r="L54" i="17" s="1"/>
  <c r="M55" i="17" s="1"/>
  <c r="N56" i="17" s="1"/>
  <c r="O57" i="17" s="1"/>
  <c r="P58" i="17" s="1"/>
  <c r="Q59" i="17" s="1"/>
  <c r="R60" i="17" s="1"/>
  <c r="S61" i="17" s="1"/>
  <c r="T62" i="17" s="1"/>
  <c r="U63" i="17" s="1"/>
  <c r="V64" i="17" s="1"/>
  <c r="W65" i="17" s="1"/>
  <c r="X66" i="17" s="1"/>
  <c r="Y67" i="17" s="1"/>
  <c r="Z68" i="17" s="1"/>
  <c r="AA69" i="17" s="1"/>
  <c r="AB67" i="4"/>
  <c r="I59" i="17"/>
  <c r="J60" i="17" s="1"/>
  <c r="K61" i="17" s="1"/>
  <c r="L62" i="17" s="1"/>
  <c r="M63" i="17" s="1"/>
  <c r="N64" i="17" s="1"/>
  <c r="O65" i="17" s="1"/>
  <c r="P66" i="17" s="1"/>
  <c r="Q67" i="17" s="1"/>
  <c r="R68" i="17" s="1"/>
  <c r="S69" i="17" s="1"/>
  <c r="T70" i="17" s="1"/>
  <c r="U71" i="17" s="1"/>
  <c r="V72" i="17" s="1"/>
  <c r="W73" i="17" s="1"/>
  <c r="X74" i="17" s="1"/>
  <c r="Y75" i="17" s="1"/>
  <c r="Z76" i="17" s="1"/>
  <c r="AA77" i="17" s="1"/>
  <c r="I47" i="13"/>
  <c r="J48" i="13" s="1"/>
  <c r="K49" i="13" s="1"/>
  <c r="L50" i="13" s="1"/>
  <c r="M51" i="13" s="1"/>
  <c r="N52" i="13" s="1"/>
  <c r="O53" i="13" s="1"/>
  <c r="P54" i="13" s="1"/>
  <c r="Q55" i="13" s="1"/>
  <c r="I64" i="17"/>
  <c r="J65" i="17" s="1"/>
  <c r="K66" i="17" s="1"/>
  <c r="L67" i="17" s="1"/>
  <c r="M68" i="17" s="1"/>
  <c r="N69" i="17" s="1"/>
  <c r="O70" i="17" s="1"/>
  <c r="P71" i="17" s="1"/>
  <c r="Q72" i="17" s="1"/>
  <c r="R73" i="17" s="1"/>
  <c r="S74" i="17" s="1"/>
  <c r="T75" i="17" s="1"/>
  <c r="U76" i="17" s="1"/>
  <c r="V77" i="17" s="1"/>
  <c r="W78" i="17" s="1"/>
  <c r="X27" i="17" s="1"/>
  <c r="Y28" i="17" s="1"/>
  <c r="Z29" i="17" s="1"/>
  <c r="AA30" i="17" s="1"/>
  <c r="I73" i="16"/>
  <c r="J74" i="16" s="1"/>
  <c r="K75" i="16" s="1"/>
  <c r="L76" i="16" s="1"/>
  <c r="M77" i="16" s="1"/>
  <c r="N78" i="16" s="1"/>
  <c r="O27" i="16" s="1"/>
  <c r="P28" i="16" s="1"/>
  <c r="Q29" i="16" s="1"/>
  <c r="R30" i="16" s="1"/>
  <c r="S31" i="16" s="1"/>
  <c r="T32" i="16" s="1"/>
  <c r="U33" i="16" s="1"/>
  <c r="V34" i="16" s="1"/>
  <c r="W35" i="16" s="1"/>
  <c r="X36" i="16" s="1"/>
  <c r="Y37" i="16" s="1"/>
  <c r="Z38" i="16" s="1"/>
  <c r="AA39" i="16" s="1"/>
  <c r="I60" i="16"/>
  <c r="J61" i="16" s="1"/>
  <c r="K62" i="16" s="1"/>
  <c r="L63" i="16" s="1"/>
  <c r="M64" i="16" s="1"/>
  <c r="N65" i="16" s="1"/>
  <c r="O66" i="16" s="1"/>
  <c r="P67" i="16" s="1"/>
  <c r="Q68" i="16" s="1"/>
  <c r="R69" i="16" s="1"/>
  <c r="S70" i="16" s="1"/>
  <c r="T71" i="16" s="1"/>
  <c r="U72" i="16" s="1"/>
  <c r="V73" i="16" s="1"/>
  <c r="W74" i="16" s="1"/>
  <c r="X75" i="16" s="1"/>
  <c r="Y76" i="16" s="1"/>
  <c r="Z77" i="16" s="1"/>
  <c r="AA78" i="16" s="1"/>
  <c r="AB28" i="4"/>
  <c r="AJ28" i="4" s="1"/>
  <c r="J15" i="36" s="1"/>
  <c r="I70" i="16"/>
  <c r="J71" i="16" s="1"/>
  <c r="K72" i="16" s="1"/>
  <c r="L73" i="16" s="1"/>
  <c r="M74" i="16" s="1"/>
  <c r="N75" i="16" s="1"/>
  <c r="O76" i="16" s="1"/>
  <c r="P77" i="16" s="1"/>
  <c r="Q78" i="16" s="1"/>
  <c r="R27" i="16" s="1"/>
  <c r="S28" i="16" s="1"/>
  <c r="T29" i="16" s="1"/>
  <c r="U30" i="16" s="1"/>
  <c r="V31" i="16" s="1"/>
  <c r="W32" i="16" s="1"/>
  <c r="X33" i="16" s="1"/>
  <c r="Y34" i="16" s="1"/>
  <c r="Z35" i="16" s="1"/>
  <c r="AA36" i="16" s="1"/>
  <c r="I34" i="13"/>
  <c r="J35" i="13" s="1"/>
  <c r="K36" i="13" s="1"/>
  <c r="L37" i="13" s="1"/>
  <c r="M38" i="13" s="1"/>
  <c r="N39" i="13" s="1"/>
  <c r="O40" i="13" s="1"/>
  <c r="P41" i="13" s="1"/>
  <c r="Q42" i="13" s="1"/>
  <c r="I29" i="17"/>
  <c r="J30" i="17" s="1"/>
  <c r="K31" i="17" s="1"/>
  <c r="L32" i="17" s="1"/>
  <c r="M33" i="17" s="1"/>
  <c r="N34" i="17" s="1"/>
  <c r="O35" i="17" s="1"/>
  <c r="P36" i="17" s="1"/>
  <c r="Q37" i="17" s="1"/>
  <c r="R38" i="17" s="1"/>
  <c r="S39" i="17" s="1"/>
  <c r="T40" i="17" s="1"/>
  <c r="U41" i="17" s="1"/>
  <c r="V42" i="17" s="1"/>
  <c r="W43" i="17" s="1"/>
  <c r="X44" i="17" s="1"/>
  <c r="Y45" i="17" s="1"/>
  <c r="Z46" i="17" s="1"/>
  <c r="AA47" i="17" s="1"/>
  <c r="I48" i="16"/>
  <c r="J49" i="16" s="1"/>
  <c r="K50" i="16" s="1"/>
  <c r="L51" i="16" s="1"/>
  <c r="M52" i="16" s="1"/>
  <c r="N53" i="16" s="1"/>
  <c r="O54" i="16" s="1"/>
  <c r="P55" i="16" s="1"/>
  <c r="Q56" i="16" s="1"/>
  <c r="R57" i="16" s="1"/>
  <c r="S58" i="16" s="1"/>
  <c r="T59" i="16" s="1"/>
  <c r="U60" i="16" s="1"/>
  <c r="V61" i="16" s="1"/>
  <c r="W62" i="16" s="1"/>
  <c r="X63" i="16" s="1"/>
  <c r="Y64" i="16" s="1"/>
  <c r="Z65" i="16" s="1"/>
  <c r="AA66" i="16" s="1"/>
  <c r="J39" i="4"/>
  <c r="I76" i="17"/>
  <c r="J77" i="17" s="1"/>
  <c r="K78" i="17" s="1"/>
  <c r="L27" i="17" s="1"/>
  <c r="M28" i="17" s="1"/>
  <c r="N29" i="17" s="1"/>
  <c r="O30" i="17" s="1"/>
  <c r="P31" i="17" s="1"/>
  <c r="Q32" i="17" s="1"/>
  <c r="R33" i="17" s="1"/>
  <c r="S34" i="17" s="1"/>
  <c r="T35" i="17" s="1"/>
  <c r="U36" i="17" s="1"/>
  <c r="V37" i="17" s="1"/>
  <c r="W38" i="17" s="1"/>
  <c r="X39" i="17" s="1"/>
  <c r="Y40" i="17" s="1"/>
  <c r="Z41" i="17" s="1"/>
  <c r="AA42" i="17" s="1"/>
  <c r="AB74" i="4"/>
  <c r="AC74" i="4" s="1"/>
  <c r="I71" i="17"/>
  <c r="J72" i="17" s="1"/>
  <c r="K73" i="17" s="1"/>
  <c r="L74" i="17" s="1"/>
  <c r="M75" i="17" s="1"/>
  <c r="N76" i="17" s="1"/>
  <c r="O77" i="17" s="1"/>
  <c r="P78" i="17" s="1"/>
  <c r="Q27" i="17" s="1"/>
  <c r="R28" i="17" s="1"/>
  <c r="S29" i="17" s="1"/>
  <c r="T30" i="17" s="1"/>
  <c r="U31" i="17" s="1"/>
  <c r="V32" i="17" s="1"/>
  <c r="W33" i="17" s="1"/>
  <c r="X34" i="17" s="1"/>
  <c r="Y35" i="17" s="1"/>
  <c r="Z36" i="17" s="1"/>
  <c r="AA37" i="17" s="1"/>
  <c r="AB75" i="4"/>
  <c r="I32" i="16"/>
  <c r="J33" i="16" s="1"/>
  <c r="K34" i="16" s="1"/>
  <c r="L35" i="16" s="1"/>
  <c r="M36" i="16" s="1"/>
  <c r="N37" i="16" s="1"/>
  <c r="O38" i="16" s="1"/>
  <c r="P39" i="16" s="1"/>
  <c r="Q40" i="16" s="1"/>
  <c r="R41" i="16" s="1"/>
  <c r="S42" i="16" s="1"/>
  <c r="T43" i="16" s="1"/>
  <c r="U44" i="16" s="1"/>
  <c r="V45" i="16" s="1"/>
  <c r="W46" i="16" s="1"/>
  <c r="X47" i="16" s="1"/>
  <c r="Y48" i="16" s="1"/>
  <c r="Z49" i="16" s="1"/>
  <c r="AA50" i="16" s="1"/>
  <c r="I57" i="17"/>
  <c r="J58" i="17" s="1"/>
  <c r="K59" i="17" s="1"/>
  <c r="L60" i="17" s="1"/>
  <c r="M61" i="17" s="1"/>
  <c r="N62" i="17" s="1"/>
  <c r="O63" i="17" s="1"/>
  <c r="P64" i="17" s="1"/>
  <c r="Q65" i="17" s="1"/>
  <c r="R66" i="17" s="1"/>
  <c r="S67" i="17" s="1"/>
  <c r="T68" i="17" s="1"/>
  <c r="U69" i="17" s="1"/>
  <c r="V70" i="17" s="1"/>
  <c r="W71" i="17" s="1"/>
  <c r="X72" i="17" s="1"/>
  <c r="Y73" i="17" s="1"/>
  <c r="Z74" i="17" s="1"/>
  <c r="AA75" i="17" s="1"/>
  <c r="AG66" i="17"/>
  <c r="AH66" i="17" s="1"/>
  <c r="I75" i="16"/>
  <c r="J76" i="16" s="1"/>
  <c r="K77" i="16" s="1"/>
  <c r="L78" i="16" s="1"/>
  <c r="M27" i="16" s="1"/>
  <c r="N28" i="16" s="1"/>
  <c r="O29" i="16" s="1"/>
  <c r="P30" i="16" s="1"/>
  <c r="Q31" i="16" s="1"/>
  <c r="R32" i="16" s="1"/>
  <c r="S33" i="16" s="1"/>
  <c r="T34" i="16" s="1"/>
  <c r="U35" i="16" s="1"/>
  <c r="V36" i="16" s="1"/>
  <c r="W37" i="16" s="1"/>
  <c r="X38" i="16" s="1"/>
  <c r="Y39" i="16" s="1"/>
  <c r="Z40" i="16" s="1"/>
  <c r="AA41" i="16" s="1"/>
  <c r="I53" i="13"/>
  <c r="J54" i="13" s="1"/>
  <c r="K55" i="13" s="1"/>
  <c r="L56" i="13" s="1"/>
  <c r="M57" i="13" s="1"/>
  <c r="N58" i="13" s="1"/>
  <c r="O59" i="13" s="1"/>
  <c r="P60" i="13" s="1"/>
  <c r="Q61" i="13" s="1"/>
  <c r="AB76" i="4"/>
  <c r="I40" i="16"/>
  <c r="J41" i="16" s="1"/>
  <c r="K42" i="16" s="1"/>
  <c r="L43" i="16" s="1"/>
  <c r="M44" i="16" s="1"/>
  <c r="N45" i="16" s="1"/>
  <c r="O46" i="16" s="1"/>
  <c r="P47" i="16" s="1"/>
  <c r="Q48" i="16" s="1"/>
  <c r="R49" i="16" s="1"/>
  <c r="S50" i="16" s="1"/>
  <c r="T51" i="16" s="1"/>
  <c r="U52" i="16" s="1"/>
  <c r="V53" i="16" s="1"/>
  <c r="W54" i="16" s="1"/>
  <c r="X55" i="16" s="1"/>
  <c r="Y56" i="16" s="1"/>
  <c r="Z57" i="16" s="1"/>
  <c r="AA58" i="16" s="1"/>
  <c r="I53" i="16"/>
  <c r="J54" i="16" s="1"/>
  <c r="K55" i="16" s="1"/>
  <c r="L56" i="16" s="1"/>
  <c r="M57" i="16" s="1"/>
  <c r="N58" i="16" s="1"/>
  <c r="O59" i="16" s="1"/>
  <c r="P60" i="16" s="1"/>
  <c r="Q61" i="16" s="1"/>
  <c r="R62" i="16" s="1"/>
  <c r="S63" i="16" s="1"/>
  <c r="T64" i="16" s="1"/>
  <c r="U65" i="16" s="1"/>
  <c r="V66" i="16" s="1"/>
  <c r="W67" i="16" s="1"/>
  <c r="X68" i="16" s="1"/>
  <c r="Y69" i="16" s="1"/>
  <c r="Z70" i="16" s="1"/>
  <c r="AA71" i="16" s="1"/>
  <c r="I47" i="17"/>
  <c r="J48" i="17" s="1"/>
  <c r="K49" i="17" s="1"/>
  <c r="L50" i="17" s="1"/>
  <c r="M51" i="17" s="1"/>
  <c r="N52" i="17" s="1"/>
  <c r="O53" i="17" s="1"/>
  <c r="P54" i="17" s="1"/>
  <c r="Q55" i="17" s="1"/>
  <c r="R56" i="17" s="1"/>
  <c r="S57" i="17" s="1"/>
  <c r="T58" i="17" s="1"/>
  <c r="U59" i="17" s="1"/>
  <c r="V60" i="17" s="1"/>
  <c r="W61" i="17" s="1"/>
  <c r="X62" i="17" s="1"/>
  <c r="Y63" i="17" s="1"/>
  <c r="Z64" i="17" s="1"/>
  <c r="AA65" i="17" s="1"/>
  <c r="I33" i="17"/>
  <c r="J34" i="17" s="1"/>
  <c r="K35" i="17" s="1"/>
  <c r="L36" i="17" s="1"/>
  <c r="M37" i="17" s="1"/>
  <c r="N38" i="17" s="1"/>
  <c r="O39" i="17" s="1"/>
  <c r="P40" i="17" s="1"/>
  <c r="Q41" i="17" s="1"/>
  <c r="R42" i="17" s="1"/>
  <c r="S43" i="17" s="1"/>
  <c r="T44" i="17" s="1"/>
  <c r="U45" i="17" s="1"/>
  <c r="V46" i="17" s="1"/>
  <c r="W47" i="17" s="1"/>
  <c r="X48" i="17" s="1"/>
  <c r="Y49" i="17" s="1"/>
  <c r="Z50" i="17" s="1"/>
  <c r="AA51" i="17" s="1"/>
  <c r="I34" i="16"/>
  <c r="J35" i="16" s="1"/>
  <c r="K36" i="16" s="1"/>
  <c r="L37" i="16" s="1"/>
  <c r="M38" i="16" s="1"/>
  <c r="N39" i="16" s="1"/>
  <c r="O40" i="16" s="1"/>
  <c r="P41" i="16" s="1"/>
  <c r="Q42" i="16" s="1"/>
  <c r="R43" i="16" s="1"/>
  <c r="S44" i="16" s="1"/>
  <c r="T45" i="16" s="1"/>
  <c r="U46" i="16" s="1"/>
  <c r="V47" i="16" s="1"/>
  <c r="W48" i="16" s="1"/>
  <c r="X49" i="16" s="1"/>
  <c r="Y50" i="16" s="1"/>
  <c r="Z51" i="16" s="1"/>
  <c r="AA52" i="16" s="1"/>
  <c r="I55" i="17"/>
  <c r="J56" i="17" s="1"/>
  <c r="K57" i="17" s="1"/>
  <c r="L58" i="17" s="1"/>
  <c r="M59" i="17" s="1"/>
  <c r="N60" i="17" s="1"/>
  <c r="O61" i="17" s="1"/>
  <c r="P62" i="17" s="1"/>
  <c r="Q63" i="17" s="1"/>
  <c r="R64" i="17" s="1"/>
  <c r="S65" i="17" s="1"/>
  <c r="T66" i="17" s="1"/>
  <c r="U67" i="17" s="1"/>
  <c r="V68" i="17" s="1"/>
  <c r="W69" i="17" s="1"/>
  <c r="X70" i="17" s="1"/>
  <c r="Y71" i="17" s="1"/>
  <c r="Z72" i="17" s="1"/>
  <c r="AA73" i="17" s="1"/>
  <c r="I62" i="16"/>
  <c r="J63" i="16" s="1"/>
  <c r="K64" i="16" s="1"/>
  <c r="L65" i="16" s="1"/>
  <c r="M66" i="16" s="1"/>
  <c r="N67" i="16" s="1"/>
  <c r="O68" i="16" s="1"/>
  <c r="P69" i="16" s="1"/>
  <c r="Q70" i="16" s="1"/>
  <c r="R71" i="16" s="1"/>
  <c r="S72" i="16" s="1"/>
  <c r="T73" i="16" s="1"/>
  <c r="U74" i="16" s="1"/>
  <c r="V75" i="16" s="1"/>
  <c r="W76" i="16" s="1"/>
  <c r="X77" i="16" s="1"/>
  <c r="Y78" i="16" s="1"/>
  <c r="Z27" i="16" s="1"/>
  <c r="AA28" i="16" s="1"/>
  <c r="I28" i="17"/>
  <c r="J29" i="17" s="1"/>
  <c r="K30" i="17" s="1"/>
  <c r="L31" i="17" s="1"/>
  <c r="M32" i="17" s="1"/>
  <c r="N33" i="17" s="1"/>
  <c r="O34" i="17" s="1"/>
  <c r="P35" i="17" s="1"/>
  <c r="Q36" i="17" s="1"/>
  <c r="R37" i="17" s="1"/>
  <c r="S38" i="17" s="1"/>
  <c r="T39" i="17" s="1"/>
  <c r="U40" i="17" s="1"/>
  <c r="V41" i="17" s="1"/>
  <c r="W42" i="17" s="1"/>
  <c r="X43" i="17" s="1"/>
  <c r="Y44" i="17" s="1"/>
  <c r="Z45" i="17" s="1"/>
  <c r="AA46" i="17" s="1"/>
  <c r="I39" i="13"/>
  <c r="J40" i="13" s="1"/>
  <c r="K41" i="13" s="1"/>
  <c r="L42" i="13" s="1"/>
  <c r="M43" i="13" s="1"/>
  <c r="N44" i="13" s="1"/>
  <c r="O45" i="13" s="1"/>
  <c r="P46" i="13" s="1"/>
  <c r="Q47" i="13" s="1"/>
  <c r="I38" i="13"/>
  <c r="J39" i="13" s="1"/>
  <c r="K40" i="13" s="1"/>
  <c r="L41" i="13" s="1"/>
  <c r="M42" i="13" s="1"/>
  <c r="N43" i="13" s="1"/>
  <c r="O44" i="13" s="1"/>
  <c r="P45" i="13" s="1"/>
  <c r="Q46" i="13" s="1"/>
  <c r="I65" i="16"/>
  <c r="J66" i="16" s="1"/>
  <c r="K67" i="16" s="1"/>
  <c r="L68" i="16" s="1"/>
  <c r="M69" i="16" s="1"/>
  <c r="N70" i="16" s="1"/>
  <c r="O71" i="16" s="1"/>
  <c r="P72" i="16" s="1"/>
  <c r="Q73" i="16" s="1"/>
  <c r="R74" i="16" s="1"/>
  <c r="S75" i="16" s="1"/>
  <c r="T76" i="16" s="1"/>
  <c r="U77" i="16" s="1"/>
  <c r="V78" i="16" s="1"/>
  <c r="W27" i="16" s="1"/>
  <c r="X28" i="16" s="1"/>
  <c r="Y29" i="16" s="1"/>
  <c r="Z30" i="16" s="1"/>
  <c r="AA31" i="16" s="1"/>
  <c r="I49" i="13"/>
  <c r="J50" i="13" s="1"/>
  <c r="K51" i="13" s="1"/>
  <c r="L52" i="13" s="1"/>
  <c r="M53" i="13" s="1"/>
  <c r="N54" i="13" s="1"/>
  <c r="O55" i="13" s="1"/>
  <c r="P56" i="13" s="1"/>
  <c r="Q57" i="13" s="1"/>
  <c r="I38" i="16"/>
  <c r="J39" i="16" s="1"/>
  <c r="K40" i="16" s="1"/>
  <c r="L41" i="16" s="1"/>
  <c r="M42" i="16" s="1"/>
  <c r="N43" i="16" s="1"/>
  <c r="O44" i="16" s="1"/>
  <c r="P45" i="16" s="1"/>
  <c r="Q46" i="16" s="1"/>
  <c r="R47" i="16" s="1"/>
  <c r="S48" i="16" s="1"/>
  <c r="T49" i="16" s="1"/>
  <c r="U50" i="16" s="1"/>
  <c r="V51" i="16" s="1"/>
  <c r="W52" i="16" s="1"/>
  <c r="X53" i="16" s="1"/>
  <c r="Y54" i="16" s="1"/>
  <c r="Z55" i="16" s="1"/>
  <c r="AA56" i="16" s="1"/>
  <c r="I56" i="13"/>
  <c r="J57" i="13" s="1"/>
  <c r="K58" i="13" s="1"/>
  <c r="L59" i="13" s="1"/>
  <c r="M60" i="13" s="1"/>
  <c r="N61" i="13" s="1"/>
  <c r="O62" i="13" s="1"/>
  <c r="P63" i="13" s="1"/>
  <c r="Q64" i="13" s="1"/>
  <c r="AB29" i="4"/>
  <c r="AJ29" i="4" s="1"/>
  <c r="J16" i="36" s="1"/>
  <c r="I66" i="13"/>
  <c r="J67" i="13" s="1"/>
  <c r="K16" i="13" s="1"/>
  <c r="L17" i="13" s="1"/>
  <c r="M18" i="13" s="1"/>
  <c r="N19" i="13" s="1"/>
  <c r="O20" i="13" s="1"/>
  <c r="P21" i="13" s="1"/>
  <c r="Q22" i="13" s="1"/>
  <c r="I60" i="17"/>
  <c r="I67" i="17"/>
  <c r="J68" i="17" s="1"/>
  <c r="K69" i="17" s="1"/>
  <c r="L70" i="17" s="1"/>
  <c r="M71" i="17" s="1"/>
  <c r="N72" i="17" s="1"/>
  <c r="O73" i="17" s="1"/>
  <c r="P74" i="17" s="1"/>
  <c r="Q75" i="17" s="1"/>
  <c r="R76" i="17" s="1"/>
  <c r="S77" i="17" s="1"/>
  <c r="T78" i="17" s="1"/>
  <c r="U27" i="17" s="1"/>
  <c r="V28" i="17" s="1"/>
  <c r="W29" i="17" s="1"/>
  <c r="X30" i="17" s="1"/>
  <c r="Y31" i="17" s="1"/>
  <c r="Z32" i="17" s="1"/>
  <c r="AA33" i="17" s="1"/>
  <c r="I56" i="16"/>
  <c r="J57" i="16" s="1"/>
  <c r="K58" i="16" s="1"/>
  <c r="L59" i="16" s="1"/>
  <c r="M60" i="16" s="1"/>
  <c r="N61" i="16" s="1"/>
  <c r="O62" i="16" s="1"/>
  <c r="P63" i="16" s="1"/>
  <c r="Q64" i="16" s="1"/>
  <c r="R65" i="16" s="1"/>
  <c r="S66" i="16" s="1"/>
  <c r="T67" i="16" s="1"/>
  <c r="U68" i="16" s="1"/>
  <c r="V69" i="16" s="1"/>
  <c r="W70" i="16" s="1"/>
  <c r="X71" i="16" s="1"/>
  <c r="Y72" i="16" s="1"/>
  <c r="Z73" i="16" s="1"/>
  <c r="AA74" i="16" s="1"/>
  <c r="I32" i="17"/>
  <c r="J33" i="17" s="1"/>
  <c r="K34" i="17" s="1"/>
  <c r="L35" i="17" s="1"/>
  <c r="M36" i="17" s="1"/>
  <c r="N37" i="17" s="1"/>
  <c r="O38" i="17" s="1"/>
  <c r="P39" i="17" s="1"/>
  <c r="Q40" i="17" s="1"/>
  <c r="R41" i="17" s="1"/>
  <c r="S42" i="17" s="1"/>
  <c r="T43" i="17" s="1"/>
  <c r="U44" i="17" s="1"/>
  <c r="V45" i="17" s="1"/>
  <c r="W46" i="17" s="1"/>
  <c r="X47" i="17" s="1"/>
  <c r="Y48" i="17" s="1"/>
  <c r="Z49" i="17" s="1"/>
  <c r="AA50" i="17" s="1"/>
  <c r="I27" i="13"/>
  <c r="J28" i="13" s="1"/>
  <c r="K29" i="13" s="1"/>
  <c r="L30" i="13" s="1"/>
  <c r="M31" i="13" s="1"/>
  <c r="N32" i="13" s="1"/>
  <c r="O33" i="13" s="1"/>
  <c r="P34" i="13" s="1"/>
  <c r="Q35" i="13" s="1"/>
  <c r="I35" i="17"/>
  <c r="J36" i="17" s="1"/>
  <c r="K37" i="17" s="1"/>
  <c r="L38" i="17" s="1"/>
  <c r="M39" i="17" s="1"/>
  <c r="N40" i="17" s="1"/>
  <c r="O41" i="17" s="1"/>
  <c r="P42" i="17" s="1"/>
  <c r="Q43" i="17" s="1"/>
  <c r="R44" i="17" s="1"/>
  <c r="S45" i="17" s="1"/>
  <c r="T46" i="17" s="1"/>
  <c r="U47" i="17" s="1"/>
  <c r="V48" i="17" s="1"/>
  <c r="W49" i="17" s="1"/>
  <c r="X50" i="17" s="1"/>
  <c r="Y51" i="17" s="1"/>
  <c r="Z52" i="17" s="1"/>
  <c r="AA53" i="17" s="1"/>
  <c r="AB77" i="4"/>
  <c r="AC77" i="4" s="1"/>
  <c r="I33" i="16"/>
  <c r="J34" i="16" s="1"/>
  <c r="K35" i="16" s="1"/>
  <c r="L36" i="16" s="1"/>
  <c r="M37" i="16" s="1"/>
  <c r="N38" i="16" s="1"/>
  <c r="O39" i="16" s="1"/>
  <c r="P40" i="16" s="1"/>
  <c r="Q41" i="16" s="1"/>
  <c r="R42" i="16" s="1"/>
  <c r="S43" i="16" s="1"/>
  <c r="T44" i="16" s="1"/>
  <c r="U45" i="16" s="1"/>
  <c r="V46" i="16" s="1"/>
  <c r="W47" i="16" s="1"/>
  <c r="X48" i="16" s="1"/>
  <c r="Y49" i="16" s="1"/>
  <c r="Z50" i="16" s="1"/>
  <c r="AA51" i="16" s="1"/>
  <c r="I37" i="17"/>
  <c r="J38" i="17" s="1"/>
  <c r="K39" i="17" s="1"/>
  <c r="L40" i="17" s="1"/>
  <c r="M41" i="17" s="1"/>
  <c r="N42" i="17" s="1"/>
  <c r="O43" i="17" s="1"/>
  <c r="P44" i="17" s="1"/>
  <c r="Q45" i="17" s="1"/>
  <c r="R46" i="17" s="1"/>
  <c r="S47" i="17" s="1"/>
  <c r="T48" i="17" s="1"/>
  <c r="U49" i="17" s="1"/>
  <c r="V50" i="17" s="1"/>
  <c r="W51" i="17" s="1"/>
  <c r="X52" i="17" s="1"/>
  <c r="Y53" i="17" s="1"/>
  <c r="Z54" i="17" s="1"/>
  <c r="AA55" i="17" s="1"/>
  <c r="AC63" i="4"/>
  <c r="I68" i="16"/>
  <c r="J69" i="16" s="1"/>
  <c r="K70" i="16" s="1"/>
  <c r="L71" i="16" s="1"/>
  <c r="M72" i="16" s="1"/>
  <c r="N73" i="16" s="1"/>
  <c r="O74" i="16" s="1"/>
  <c r="P75" i="16" s="1"/>
  <c r="Q76" i="16" s="1"/>
  <c r="R77" i="16" s="1"/>
  <c r="S78" i="16" s="1"/>
  <c r="T27" i="16" s="1"/>
  <c r="U28" i="16" s="1"/>
  <c r="V29" i="16" s="1"/>
  <c r="W30" i="16" s="1"/>
  <c r="X31" i="16" s="1"/>
  <c r="Y32" i="16" s="1"/>
  <c r="Z33" i="16" s="1"/>
  <c r="AA34" i="16" s="1"/>
  <c r="I75" i="17"/>
  <c r="J76" i="17" s="1"/>
  <c r="K77" i="17" s="1"/>
  <c r="L78" i="17" s="1"/>
  <c r="M27" i="17" s="1"/>
  <c r="N28" i="17" s="1"/>
  <c r="O29" i="17" s="1"/>
  <c r="P30" i="17" s="1"/>
  <c r="Q31" i="17" s="1"/>
  <c r="R32" i="17" s="1"/>
  <c r="S33" i="17" s="1"/>
  <c r="T34" i="17" s="1"/>
  <c r="U35" i="17" s="1"/>
  <c r="V36" i="17" s="1"/>
  <c r="W37" i="17" s="1"/>
  <c r="X38" i="17" s="1"/>
  <c r="Y39" i="17" s="1"/>
  <c r="Z40" i="17" s="1"/>
  <c r="AA41" i="17" s="1"/>
  <c r="I54" i="13"/>
  <c r="J55" i="13" s="1"/>
  <c r="K56" i="13" s="1"/>
  <c r="L57" i="13" s="1"/>
  <c r="M58" i="13" s="1"/>
  <c r="N59" i="13" s="1"/>
  <c r="O60" i="13" s="1"/>
  <c r="P61" i="13" s="1"/>
  <c r="Q62" i="13" s="1"/>
  <c r="C110" i="32"/>
  <c r="C111" i="32" s="1"/>
  <c r="C112" i="32" s="1"/>
  <c r="C113" i="32" s="1"/>
  <c r="C114" i="32" s="1"/>
  <c r="C115" i="32" s="1"/>
  <c r="C116" i="32" s="1"/>
  <c r="B106" i="32"/>
  <c r="I35" i="16"/>
  <c r="J36" i="16" s="1"/>
  <c r="K37" i="16" s="1"/>
  <c r="L38" i="16" s="1"/>
  <c r="M39" i="16" s="1"/>
  <c r="N40" i="16" s="1"/>
  <c r="O41" i="16" s="1"/>
  <c r="P42" i="16" s="1"/>
  <c r="Q43" i="16" s="1"/>
  <c r="R44" i="16" s="1"/>
  <c r="S45" i="16" s="1"/>
  <c r="T46" i="16" s="1"/>
  <c r="U47" i="16" s="1"/>
  <c r="V48" i="16" s="1"/>
  <c r="W49" i="16" s="1"/>
  <c r="X50" i="16" s="1"/>
  <c r="Y51" i="16" s="1"/>
  <c r="Z52" i="16" s="1"/>
  <c r="AA53" i="16" s="1"/>
  <c r="AB60" i="4"/>
  <c r="I50" i="17"/>
  <c r="J51" i="17" s="1"/>
  <c r="K52" i="17" s="1"/>
  <c r="L53" i="17" s="1"/>
  <c r="M54" i="17" s="1"/>
  <c r="N55" i="17" s="1"/>
  <c r="O56" i="17" s="1"/>
  <c r="P57" i="17" s="1"/>
  <c r="Q58" i="17" s="1"/>
  <c r="R59" i="17" s="1"/>
  <c r="S60" i="17" s="1"/>
  <c r="T61" i="17" s="1"/>
  <c r="U62" i="17" s="1"/>
  <c r="V63" i="17" s="1"/>
  <c r="W64" i="17" s="1"/>
  <c r="X65" i="17" s="1"/>
  <c r="Y66" i="17" s="1"/>
  <c r="Z67" i="17" s="1"/>
  <c r="AA68" i="17" s="1"/>
  <c r="I62" i="17"/>
  <c r="J63" i="17" s="1"/>
  <c r="K64" i="17" s="1"/>
  <c r="L65" i="17" s="1"/>
  <c r="M66" i="17" s="1"/>
  <c r="N67" i="17" s="1"/>
  <c r="O68" i="17" s="1"/>
  <c r="P69" i="17" s="1"/>
  <c r="Q70" i="17" s="1"/>
  <c r="R71" i="17" s="1"/>
  <c r="S72" i="17" s="1"/>
  <c r="T73" i="17" s="1"/>
  <c r="U74" i="17" s="1"/>
  <c r="V75" i="17" s="1"/>
  <c r="W76" i="17" s="1"/>
  <c r="X77" i="17" s="1"/>
  <c r="Y78" i="17" s="1"/>
  <c r="Z27" i="17" s="1"/>
  <c r="AA28" i="17" s="1"/>
  <c r="I74" i="16"/>
  <c r="J75" i="16" s="1"/>
  <c r="K76" i="16" s="1"/>
  <c r="L77" i="16" s="1"/>
  <c r="M78" i="16" s="1"/>
  <c r="N27" i="16" s="1"/>
  <c r="O28" i="16" s="1"/>
  <c r="P29" i="16" s="1"/>
  <c r="Q30" i="16" s="1"/>
  <c r="R31" i="16" s="1"/>
  <c r="S32" i="16" s="1"/>
  <c r="T33" i="16" s="1"/>
  <c r="U34" i="16" s="1"/>
  <c r="V35" i="16" s="1"/>
  <c r="W36" i="16" s="1"/>
  <c r="X37" i="16" s="1"/>
  <c r="Y38" i="16" s="1"/>
  <c r="Z39" i="16" s="1"/>
  <c r="AA40" i="16" s="1"/>
  <c r="AB30" i="4"/>
  <c r="AJ30" i="4" s="1"/>
  <c r="J17" i="36" s="1"/>
  <c r="I71" i="16"/>
  <c r="J72" i="16" s="1"/>
  <c r="K73" i="16" s="1"/>
  <c r="L74" i="16" s="1"/>
  <c r="M75" i="16" s="1"/>
  <c r="N76" i="16" s="1"/>
  <c r="O77" i="16" s="1"/>
  <c r="P78" i="16" s="1"/>
  <c r="Q27" i="16" s="1"/>
  <c r="R28" i="16" s="1"/>
  <c r="S29" i="16" s="1"/>
  <c r="T30" i="16" s="1"/>
  <c r="U31" i="16" s="1"/>
  <c r="V32" i="16" s="1"/>
  <c r="W33" i="16" s="1"/>
  <c r="X34" i="16" s="1"/>
  <c r="Y35" i="16" s="1"/>
  <c r="Z36" i="16" s="1"/>
  <c r="AA37" i="16" s="1"/>
  <c r="AG62" i="16"/>
  <c r="AH62" i="16" s="1"/>
  <c r="I38" i="17"/>
  <c r="J39" i="17" s="1"/>
  <c r="K40" i="17" s="1"/>
  <c r="L41" i="17" s="1"/>
  <c r="M42" i="17" s="1"/>
  <c r="N43" i="17" s="1"/>
  <c r="O44" i="17" s="1"/>
  <c r="P45" i="17" s="1"/>
  <c r="Q46" i="17" s="1"/>
  <c r="R47" i="17" s="1"/>
  <c r="S48" i="17" s="1"/>
  <c r="T49" i="17" s="1"/>
  <c r="U50" i="17" s="1"/>
  <c r="V51" i="17" s="1"/>
  <c r="W52" i="17" s="1"/>
  <c r="X53" i="17" s="1"/>
  <c r="Y54" i="17" s="1"/>
  <c r="Z55" i="17" s="1"/>
  <c r="AA56" i="17" s="1"/>
  <c r="I51" i="13"/>
  <c r="J52" i="13" s="1"/>
  <c r="K53" i="13" s="1"/>
  <c r="L54" i="13" s="1"/>
  <c r="M55" i="13" s="1"/>
  <c r="N56" i="13" s="1"/>
  <c r="O57" i="13" s="1"/>
  <c r="P58" i="13" s="1"/>
  <c r="Q59" i="13" s="1"/>
  <c r="AB58" i="4"/>
  <c r="AC58" i="4" s="1"/>
  <c r="I78" i="16"/>
  <c r="J27" i="16" s="1"/>
  <c r="K28" i="16" s="1"/>
  <c r="L29" i="16" s="1"/>
  <c r="M30" i="16" s="1"/>
  <c r="N31" i="16" s="1"/>
  <c r="O32" i="16" s="1"/>
  <c r="P33" i="16" s="1"/>
  <c r="Q34" i="16" s="1"/>
  <c r="R35" i="16" s="1"/>
  <c r="S36" i="16" s="1"/>
  <c r="T37" i="16" s="1"/>
  <c r="U38" i="16" s="1"/>
  <c r="V39" i="16" s="1"/>
  <c r="W40" i="16" s="1"/>
  <c r="X41" i="16" s="1"/>
  <c r="Y42" i="16" s="1"/>
  <c r="Z43" i="16" s="1"/>
  <c r="AA44" i="16" s="1"/>
  <c r="AC59" i="4"/>
  <c r="I35" i="13"/>
  <c r="J36" i="13" s="1"/>
  <c r="K37" i="13" s="1"/>
  <c r="L38" i="13" s="1"/>
  <c r="M39" i="13" s="1"/>
  <c r="N40" i="13" s="1"/>
  <c r="O41" i="13" s="1"/>
  <c r="P42" i="13" s="1"/>
  <c r="Q43" i="13" s="1"/>
  <c r="I74" i="17"/>
  <c r="J75" i="17" s="1"/>
  <c r="K76" i="17" s="1"/>
  <c r="L77" i="17" s="1"/>
  <c r="M78" i="17" s="1"/>
  <c r="N27" i="17" s="1"/>
  <c r="O28" i="17" s="1"/>
  <c r="P29" i="17" s="1"/>
  <c r="Q30" i="17" s="1"/>
  <c r="R31" i="17" s="1"/>
  <c r="S32" i="17" s="1"/>
  <c r="T33" i="17" s="1"/>
  <c r="U34" i="17" s="1"/>
  <c r="V35" i="17" s="1"/>
  <c r="W36" i="17" s="1"/>
  <c r="X37" i="17" s="1"/>
  <c r="Y38" i="17" s="1"/>
  <c r="Z39" i="17" s="1"/>
  <c r="AA40" i="17" s="1"/>
  <c r="R53" i="13" l="1"/>
  <c r="R48" i="13"/>
  <c r="R33" i="13"/>
  <c r="R46" i="13"/>
  <c r="S46" i="13" s="1"/>
  <c r="R66" i="13"/>
  <c r="R65" i="13"/>
  <c r="S65" i="13" s="1"/>
  <c r="R55" i="13"/>
  <c r="R63" i="13"/>
  <c r="R45" i="12"/>
  <c r="AB44" i="12"/>
  <c r="AC44" i="12" s="1"/>
  <c r="AE44" i="12" s="1"/>
  <c r="AF44" i="12" s="1"/>
  <c r="AI44" i="12" s="1"/>
  <c r="E31" i="36" s="1"/>
  <c r="AB54" i="17"/>
  <c r="AC54" i="17"/>
  <c r="AB59" i="16"/>
  <c r="AB52" i="16"/>
  <c r="K33" i="4"/>
  <c r="AG32" i="4"/>
  <c r="AH32" i="4" s="1"/>
  <c r="AC28" i="4"/>
  <c r="AE28" i="4" s="1"/>
  <c r="AF28" i="4" s="1"/>
  <c r="AI28" i="4" s="1"/>
  <c r="D15" i="36" s="1"/>
  <c r="AC27" i="4"/>
  <c r="AE27" i="4" s="1"/>
  <c r="AF27" i="4" s="1"/>
  <c r="AI27" i="4" s="1"/>
  <c r="D14" i="36" s="1"/>
  <c r="S48" i="13"/>
  <c r="R58" i="13"/>
  <c r="R50" i="12"/>
  <c r="R50" i="13"/>
  <c r="S50" i="13" s="1"/>
  <c r="R37" i="13"/>
  <c r="AB39" i="16"/>
  <c r="AJ39" i="16" s="1"/>
  <c r="L26" i="36" s="1"/>
  <c r="AB31" i="16"/>
  <c r="AJ31" i="16" s="1"/>
  <c r="L18" i="36" s="1"/>
  <c r="AB50" i="17"/>
  <c r="AB42" i="16"/>
  <c r="J66" i="17"/>
  <c r="B45" i="16"/>
  <c r="C45" i="16" s="1"/>
  <c r="D44" i="16"/>
  <c r="AD44" i="16" s="1"/>
  <c r="R47" i="13"/>
  <c r="AB55" i="17"/>
  <c r="AC55" i="17" s="1"/>
  <c r="B48" i="12"/>
  <c r="C48" i="12" s="1"/>
  <c r="D47" i="12"/>
  <c r="AD47" i="12" s="1"/>
  <c r="AB51" i="17"/>
  <c r="R44" i="13"/>
  <c r="R59" i="13"/>
  <c r="S59" i="13" s="1"/>
  <c r="R56" i="13"/>
  <c r="AB62" i="16"/>
  <c r="AC62" i="16" s="1"/>
  <c r="R27" i="13"/>
  <c r="Z27" i="13" s="1"/>
  <c r="N25" i="36" s="1"/>
  <c r="AB34" i="16"/>
  <c r="AJ34" i="16" s="1"/>
  <c r="L21" i="36" s="1"/>
  <c r="AB50" i="16"/>
  <c r="AC50" i="16" s="1"/>
  <c r="AB45" i="17"/>
  <c r="R62" i="13"/>
  <c r="S62" i="13" s="1"/>
  <c r="Q47" i="4"/>
  <c r="S47" i="13"/>
  <c r="AB36" i="16"/>
  <c r="AJ36" i="16" s="1"/>
  <c r="L23" i="36" s="1"/>
  <c r="AB32" i="17"/>
  <c r="AB47" i="17"/>
  <c r="AB47" i="16"/>
  <c r="AC47" i="16" s="1"/>
  <c r="AC47" i="17"/>
  <c r="AC42" i="16"/>
  <c r="AE42" i="16" s="1"/>
  <c r="AF42" i="16" s="1"/>
  <c r="AI42" i="16" s="1"/>
  <c r="F29" i="36" s="1"/>
  <c r="AB38" i="16"/>
  <c r="AJ38" i="16" s="1"/>
  <c r="L25" i="36" s="1"/>
  <c r="AB41" i="16"/>
  <c r="AC56" i="16"/>
  <c r="AB35" i="16"/>
  <c r="AJ35" i="16" s="1"/>
  <c r="L22" i="36" s="1"/>
  <c r="R16" i="13"/>
  <c r="Z16" i="13" s="1"/>
  <c r="J17" i="13"/>
  <c r="R39" i="13"/>
  <c r="S39" i="13" s="1"/>
  <c r="AB45" i="16"/>
  <c r="AC45" i="16" s="1"/>
  <c r="R60" i="13"/>
  <c r="AB56" i="16"/>
  <c r="AB34" i="17"/>
  <c r="AJ34" i="17" s="1"/>
  <c r="M21" i="36" s="1"/>
  <c r="AB55" i="16"/>
  <c r="AC55" i="16" s="1"/>
  <c r="R38" i="13"/>
  <c r="AC76" i="4"/>
  <c r="S63" i="13"/>
  <c r="R32" i="13"/>
  <c r="S32" i="13" s="1"/>
  <c r="U32" i="13" s="1"/>
  <c r="V32" i="13" s="1"/>
  <c r="Y32" i="13" s="1"/>
  <c r="H30" i="36" s="1"/>
  <c r="AB60" i="16"/>
  <c r="R64" i="13"/>
  <c r="R35" i="13"/>
  <c r="AC45" i="17"/>
  <c r="AB48" i="16"/>
  <c r="AB54" i="16"/>
  <c r="R61" i="13"/>
  <c r="AB58" i="16"/>
  <c r="AC58" i="16" s="1"/>
  <c r="R41" i="13"/>
  <c r="R54" i="13"/>
  <c r="J64" i="16"/>
  <c r="AG63" i="16"/>
  <c r="AH63" i="16" s="1"/>
  <c r="AB42" i="17"/>
  <c r="AC42" i="17" s="1"/>
  <c r="AE42" i="17" s="1"/>
  <c r="AF42" i="17" s="1"/>
  <c r="AI42" i="17" s="1"/>
  <c r="G29" i="36" s="1"/>
  <c r="AB49" i="16"/>
  <c r="AC49" i="16" s="1"/>
  <c r="S53" i="13"/>
  <c r="AC38" i="16"/>
  <c r="AE38" i="16" s="1"/>
  <c r="AF38" i="16" s="1"/>
  <c r="AI38" i="16" s="1"/>
  <c r="F25" i="36" s="1"/>
  <c r="R67" i="13"/>
  <c r="AB48" i="17"/>
  <c r="AC48" i="17" s="1"/>
  <c r="AC60" i="4"/>
  <c r="AB37" i="16"/>
  <c r="AJ37" i="16" s="1"/>
  <c r="L24" i="36" s="1"/>
  <c r="AC31" i="16"/>
  <c r="AE31" i="16" s="1"/>
  <c r="AF31" i="16" s="1"/>
  <c r="AI31" i="16" s="1"/>
  <c r="F18" i="36" s="1"/>
  <c r="AC67" i="4"/>
  <c r="R51" i="13"/>
  <c r="B29" i="11"/>
  <c r="C29" i="11" s="1"/>
  <c r="D28" i="11"/>
  <c r="G28" i="11" s="1"/>
  <c r="H28" i="11" s="1"/>
  <c r="I31" i="36" s="1"/>
  <c r="AB36" i="17"/>
  <c r="AJ36" i="17" s="1"/>
  <c r="M23" i="36" s="1"/>
  <c r="AB61" i="16"/>
  <c r="AC61" i="16" s="1"/>
  <c r="AB46" i="17"/>
  <c r="AC29" i="4"/>
  <c r="AE29" i="4" s="1"/>
  <c r="AF29" i="4" s="1"/>
  <c r="AI29" i="4" s="1"/>
  <c r="D16" i="36" s="1"/>
  <c r="AB43" i="16"/>
  <c r="AB44" i="17"/>
  <c r="AB37" i="17"/>
  <c r="AJ37" i="17" s="1"/>
  <c r="M24" i="36" s="1"/>
  <c r="P106" i="32"/>
  <c r="D20" i="35" s="1"/>
  <c r="AJ41" i="12" s="1"/>
  <c r="K28" i="36" s="1"/>
  <c r="O106" i="32"/>
  <c r="C20" i="35" s="1"/>
  <c r="AB59" i="17"/>
  <c r="S38" i="13"/>
  <c r="AB33" i="16"/>
  <c r="AJ33" i="16" s="1"/>
  <c r="L20" i="36" s="1"/>
  <c r="AC52" i="16"/>
  <c r="AB56" i="17"/>
  <c r="AC56" i="17" s="1"/>
  <c r="AB43" i="17"/>
  <c r="R29" i="13"/>
  <c r="Z29" i="13" s="1"/>
  <c r="N27" i="36" s="1"/>
  <c r="S64" i="13"/>
  <c r="S35" i="13"/>
  <c r="J14" i="36"/>
  <c r="AB44" i="16"/>
  <c r="AC44" i="16" s="1"/>
  <c r="AB30" i="16"/>
  <c r="AJ30" i="16" s="1"/>
  <c r="L17" i="36" s="1"/>
  <c r="R43" i="13"/>
  <c r="S43" i="13" s="1"/>
  <c r="R28" i="13"/>
  <c r="Z28" i="13" s="1"/>
  <c r="N26" i="36" s="1"/>
  <c r="S61" i="13"/>
  <c r="AB38" i="17"/>
  <c r="AJ38" i="17" s="1"/>
  <c r="M25" i="36" s="1"/>
  <c r="AB39" i="17"/>
  <c r="AJ39" i="17" s="1"/>
  <c r="M26" i="36" s="1"/>
  <c r="AC63" i="16"/>
  <c r="R36" i="13"/>
  <c r="AC69" i="4"/>
  <c r="K40" i="4"/>
  <c r="R34" i="13"/>
  <c r="S37" i="13"/>
  <c r="AC43" i="16"/>
  <c r="AE43" i="16" s="1"/>
  <c r="AF43" i="16" s="1"/>
  <c r="AI43" i="16" s="1"/>
  <c r="F30" i="36" s="1"/>
  <c r="AB33" i="17"/>
  <c r="AJ33" i="17" s="1"/>
  <c r="M20" i="36" s="1"/>
  <c r="AC50" i="17"/>
  <c r="AB40" i="17"/>
  <c r="AJ40" i="17" s="1"/>
  <c r="M27" i="36" s="1"/>
  <c r="AB49" i="17"/>
  <c r="AC49" i="17" s="1"/>
  <c r="B113" i="32"/>
  <c r="C117" i="32"/>
  <c r="C118" i="32" s="1"/>
  <c r="C119" i="32" s="1"/>
  <c r="C120" i="32" s="1"/>
  <c r="C121" i="32" s="1"/>
  <c r="C122" i="32" s="1"/>
  <c r="C123" i="32" s="1"/>
  <c r="AB32" i="16"/>
  <c r="AJ32" i="16" s="1"/>
  <c r="L19" i="36" s="1"/>
  <c r="R26" i="13"/>
  <c r="J61" i="17"/>
  <c r="AB60" i="17"/>
  <c r="AC60" i="17"/>
  <c r="S55" i="13"/>
  <c r="AC32" i="4"/>
  <c r="AE32" i="4" s="1"/>
  <c r="AF32" i="4" s="1"/>
  <c r="R52" i="13"/>
  <c r="S33" i="13"/>
  <c r="U33" i="13" s="1"/>
  <c r="V33" i="13" s="1"/>
  <c r="Y33" i="13" s="1"/>
  <c r="H31" i="36" s="1"/>
  <c r="AC59" i="16"/>
  <c r="AB58" i="17"/>
  <c r="AC58" i="17" s="1"/>
  <c r="S49" i="13"/>
  <c r="D29" i="15"/>
  <c r="G29" i="15" s="1"/>
  <c r="H29" i="15" s="1"/>
  <c r="B30" i="15"/>
  <c r="C30" i="15" s="1"/>
  <c r="AC75" i="4"/>
  <c r="S66" i="13"/>
  <c r="AC43" i="17"/>
  <c r="AE43" i="17" s="1"/>
  <c r="AF43" i="17" s="1"/>
  <c r="AI43" i="17" s="1"/>
  <c r="G30" i="36" s="1"/>
  <c r="O26" i="36"/>
  <c r="AC30" i="16"/>
  <c r="AE30" i="16" s="1"/>
  <c r="AF30" i="16" s="1"/>
  <c r="AI30" i="16" s="1"/>
  <c r="F17" i="36" s="1"/>
  <c r="S28" i="13"/>
  <c r="U28" i="13" s="1"/>
  <c r="V28" i="13" s="1"/>
  <c r="Y28" i="13" s="1"/>
  <c r="H26" i="36" s="1"/>
  <c r="R45" i="13"/>
  <c r="S45" i="13" s="1"/>
  <c r="R57" i="13"/>
  <c r="S25" i="13"/>
  <c r="U25" i="13" s="1"/>
  <c r="V25" i="13" s="1"/>
  <c r="Y25" i="13" s="1"/>
  <c r="H23" i="36" s="1"/>
  <c r="AB51" i="16"/>
  <c r="AC51" i="16" s="1"/>
  <c r="B44" i="4"/>
  <c r="C44" i="4" s="1"/>
  <c r="D43" i="4"/>
  <c r="AD43" i="4" s="1"/>
  <c r="R42" i="13"/>
  <c r="AC31" i="4"/>
  <c r="AE31" i="4" s="1"/>
  <c r="AF31" i="4" s="1"/>
  <c r="AI31" i="4" s="1"/>
  <c r="D18" i="36" s="1"/>
  <c r="AB63" i="16"/>
  <c r="AC30" i="4"/>
  <c r="AE30" i="4" s="1"/>
  <c r="AF30" i="4" s="1"/>
  <c r="AI30" i="4" s="1"/>
  <c r="D17" i="36" s="1"/>
  <c r="S36" i="13"/>
  <c r="AC32" i="16"/>
  <c r="AE32" i="16" s="1"/>
  <c r="AF32" i="16" s="1"/>
  <c r="AI32" i="16" s="1"/>
  <c r="F19" i="36" s="1"/>
  <c r="AB53" i="16"/>
  <c r="S67" i="13"/>
  <c r="AB40" i="16"/>
  <c r="AJ40" i="16" s="1"/>
  <c r="L27" i="36" s="1"/>
  <c r="B35" i="13"/>
  <c r="C35" i="13" s="1"/>
  <c r="D34" i="13"/>
  <c r="T34" i="13" s="1"/>
  <c r="AC71" i="4"/>
  <c r="AB52" i="17"/>
  <c r="AB35" i="17"/>
  <c r="AJ35" i="17" s="1"/>
  <c r="M22" i="36" s="1"/>
  <c r="R31" i="13"/>
  <c r="R40" i="13"/>
  <c r="AC39" i="16"/>
  <c r="AE39" i="16" s="1"/>
  <c r="AF39" i="16" s="1"/>
  <c r="AI39" i="16" s="1"/>
  <c r="F26" i="36" s="1"/>
  <c r="AC41" i="16"/>
  <c r="AE41" i="16" s="1"/>
  <c r="AF41" i="16" s="1"/>
  <c r="AI41" i="16" s="1"/>
  <c r="F28" i="36" s="1"/>
  <c r="AC33" i="17"/>
  <c r="AE33" i="17" s="1"/>
  <c r="AF33" i="17" s="1"/>
  <c r="AI33" i="17" s="1"/>
  <c r="G20" i="36" s="1"/>
  <c r="B45" i="17"/>
  <c r="C45" i="17" s="1"/>
  <c r="D44" i="17"/>
  <c r="AD44" i="17" s="1"/>
  <c r="R30" i="13"/>
  <c r="AC68" i="4"/>
  <c r="S58" i="13"/>
  <c r="AB53" i="17"/>
  <c r="AC53" i="17" s="1"/>
  <c r="AB57" i="16"/>
  <c r="AB41" i="17"/>
  <c r="AB46" i="16"/>
  <c r="AC46" i="16" s="1"/>
  <c r="AB57" i="17"/>
  <c r="AC57" i="17" s="1"/>
  <c r="K24" i="15"/>
  <c r="I24" i="11"/>
  <c r="AI32" i="4" l="1"/>
  <c r="D19" i="36" s="1"/>
  <c r="S46" i="12"/>
  <c r="AB45" i="12"/>
  <c r="AC45" i="12" s="1"/>
  <c r="AE45" i="12" s="1"/>
  <c r="AF45" i="12" s="1"/>
  <c r="AI45" i="12" s="1"/>
  <c r="E32" i="36" s="1"/>
  <c r="AC34" i="17"/>
  <c r="AE34" i="17" s="1"/>
  <c r="AF34" i="17" s="1"/>
  <c r="AI34" i="17" s="1"/>
  <c r="G21" i="36" s="1"/>
  <c r="AC39" i="17"/>
  <c r="AE39" i="17" s="1"/>
  <c r="AF39" i="17" s="1"/>
  <c r="AI39" i="17" s="1"/>
  <c r="G26" i="36" s="1"/>
  <c r="L34" i="4"/>
  <c r="AG33" i="4"/>
  <c r="AH33" i="4" s="1"/>
  <c r="AB33" i="4"/>
  <c r="Z30" i="13"/>
  <c r="N28" i="36" s="1"/>
  <c r="AJ41" i="17"/>
  <c r="M28" i="36" s="1"/>
  <c r="B120" i="32"/>
  <c r="C124" i="32"/>
  <c r="C125" i="32" s="1"/>
  <c r="C126" i="32" s="1"/>
  <c r="C127" i="32" s="1"/>
  <c r="C128" i="32" s="1"/>
  <c r="C129" i="32" s="1"/>
  <c r="C130" i="32" s="1"/>
  <c r="Z26" i="13"/>
  <c r="N24" i="36" s="1"/>
  <c r="S26" i="13"/>
  <c r="U26" i="13" s="1"/>
  <c r="V26" i="13" s="1"/>
  <c r="Y26" i="13" s="1"/>
  <c r="H24" i="36" s="1"/>
  <c r="B36" i="13"/>
  <c r="C36" i="13" s="1"/>
  <c r="D35" i="13"/>
  <c r="T35" i="13" s="1"/>
  <c r="U35" i="13" s="1"/>
  <c r="V35" i="13" s="1"/>
  <c r="Y35" i="13" s="1"/>
  <c r="H33" i="36" s="1"/>
  <c r="S52" i="13"/>
  <c r="AC37" i="17"/>
  <c r="AE37" i="17" s="1"/>
  <c r="AF37" i="17" s="1"/>
  <c r="AI37" i="17" s="1"/>
  <c r="G24" i="36" s="1"/>
  <c r="B30" i="11"/>
  <c r="C30" i="11" s="1"/>
  <c r="D29" i="11"/>
  <c r="G29" i="11" s="1"/>
  <c r="H29" i="11" s="1"/>
  <c r="I32" i="36" s="1"/>
  <c r="K18" i="13"/>
  <c r="S17" i="13"/>
  <c r="U17" i="13" s="1"/>
  <c r="V17" i="13" s="1"/>
  <c r="Y17" i="13" s="1"/>
  <c r="H15" i="36" s="1"/>
  <c r="R17" i="13"/>
  <c r="Z17" i="13" s="1"/>
  <c r="N15" i="36" s="1"/>
  <c r="S34" i="13"/>
  <c r="U34" i="13" s="1"/>
  <c r="V34" i="13" s="1"/>
  <c r="Y34" i="13" s="1"/>
  <c r="H32" i="36" s="1"/>
  <c r="AC33" i="16"/>
  <c r="AE33" i="16" s="1"/>
  <c r="AF33" i="16" s="1"/>
  <c r="AI33" i="16" s="1"/>
  <c r="F20" i="36" s="1"/>
  <c r="AC36" i="16"/>
  <c r="AE36" i="16" s="1"/>
  <c r="AF36" i="16" s="1"/>
  <c r="AI36" i="16" s="1"/>
  <c r="F23" i="36" s="1"/>
  <c r="AC35" i="17"/>
  <c r="AE35" i="17" s="1"/>
  <c r="AF35" i="17" s="1"/>
  <c r="AI35" i="17" s="1"/>
  <c r="G22" i="36" s="1"/>
  <c r="S57" i="13"/>
  <c r="AC53" i="16"/>
  <c r="S16" i="13"/>
  <c r="U16" i="13" s="1"/>
  <c r="V16" i="13" s="1"/>
  <c r="Y16" i="13" s="1"/>
  <c r="AC54" i="16"/>
  <c r="S44" i="13"/>
  <c r="K67" i="17"/>
  <c r="S27" i="13"/>
  <c r="U27" i="13" s="1"/>
  <c r="V27" i="13" s="1"/>
  <c r="Y27" i="13" s="1"/>
  <c r="H25" i="36" s="1"/>
  <c r="AC36" i="17"/>
  <c r="AE36" i="17" s="1"/>
  <c r="AF36" i="17" s="1"/>
  <c r="AI36" i="17" s="1"/>
  <c r="G23" i="36" s="1"/>
  <c r="B31" i="15"/>
  <c r="C31" i="15" s="1"/>
  <c r="D30" i="15"/>
  <c r="G30" i="15" s="1"/>
  <c r="H30" i="15" s="1"/>
  <c r="L41" i="4"/>
  <c r="K65" i="16"/>
  <c r="AG64" i="16"/>
  <c r="AH64" i="16" s="1"/>
  <c r="AB64" i="16"/>
  <c r="AC64" i="16" s="1"/>
  <c r="AC38" i="17"/>
  <c r="AE38" i="17" s="1"/>
  <c r="AF38" i="17" s="1"/>
  <c r="AI38" i="17" s="1"/>
  <c r="G25" i="36" s="1"/>
  <c r="AE44" i="16"/>
  <c r="AF44" i="16" s="1"/>
  <c r="AI44" i="16" s="1"/>
  <c r="F31" i="36" s="1"/>
  <c r="AC40" i="17"/>
  <c r="AE40" i="17" s="1"/>
  <c r="AF40" i="17" s="1"/>
  <c r="AI40" i="17" s="1"/>
  <c r="G27" i="36" s="1"/>
  <c r="B49" i="12"/>
  <c r="C49" i="12" s="1"/>
  <c r="D48" i="12"/>
  <c r="AD48" i="12" s="1"/>
  <c r="B46" i="16"/>
  <c r="C46" i="16" s="1"/>
  <c r="D45" i="16"/>
  <c r="AD45" i="16" s="1"/>
  <c r="AE45" i="16" s="1"/>
  <c r="AF45" i="16" s="1"/>
  <c r="AI45" i="16" s="1"/>
  <c r="F32" i="36" s="1"/>
  <c r="N14" i="36"/>
  <c r="AC48" i="16"/>
  <c r="AC40" i="16"/>
  <c r="AE40" i="16" s="1"/>
  <c r="AF40" i="16" s="1"/>
  <c r="AI40" i="16" s="1"/>
  <c r="F27" i="36" s="1"/>
  <c r="K62" i="17"/>
  <c r="AB61" i="17"/>
  <c r="AC61" i="17" s="1"/>
  <c r="AC51" i="17"/>
  <c r="I25" i="11"/>
  <c r="K25" i="15"/>
  <c r="AC59" i="17"/>
  <c r="AJ41" i="16"/>
  <c r="L28" i="36" s="1"/>
  <c r="S54" i="13"/>
  <c r="S60" i="13"/>
  <c r="AC44" i="17"/>
  <c r="AE44" i="17" s="1"/>
  <c r="AF44" i="17" s="1"/>
  <c r="AI44" i="17" s="1"/>
  <c r="G31" i="36" s="1"/>
  <c r="AC34" i="16"/>
  <c r="AE34" i="16" s="1"/>
  <c r="AF34" i="16" s="1"/>
  <c r="AI34" i="16" s="1"/>
  <c r="F21" i="36" s="1"/>
  <c r="S51" i="12"/>
  <c r="B46" i="17"/>
  <c r="C46" i="17" s="1"/>
  <c r="D45" i="17"/>
  <c r="AD45" i="17" s="1"/>
  <c r="AE45" i="17" s="1"/>
  <c r="AF45" i="17" s="1"/>
  <c r="AI45" i="17" s="1"/>
  <c r="G32" i="36" s="1"/>
  <c r="S30" i="13"/>
  <c r="U30" i="13" s="1"/>
  <c r="V30" i="13" s="1"/>
  <c r="Y30" i="13" s="1"/>
  <c r="H28" i="36" s="1"/>
  <c r="AC41" i="17"/>
  <c r="AE41" i="17" s="1"/>
  <c r="AF41" i="17" s="1"/>
  <c r="AI41" i="17" s="1"/>
  <c r="G28" i="36" s="1"/>
  <c r="B45" i="4"/>
  <c r="C45" i="4" s="1"/>
  <c r="D44" i="4"/>
  <c r="AD44" i="4" s="1"/>
  <c r="O27" i="36"/>
  <c r="S31" i="13"/>
  <c r="U31" i="13" s="1"/>
  <c r="V31" i="13" s="1"/>
  <c r="Y31" i="13" s="1"/>
  <c r="H29" i="36" s="1"/>
  <c r="S51" i="13"/>
  <c r="AC57" i="16"/>
  <c r="S40" i="13"/>
  <c r="AC37" i="16"/>
  <c r="AE37" i="16" s="1"/>
  <c r="AF37" i="16" s="1"/>
  <c r="AI37" i="16" s="1"/>
  <c r="F24" i="36" s="1"/>
  <c r="S42" i="13"/>
  <c r="AC60" i="16"/>
  <c r="S41" i="13"/>
  <c r="R48" i="4"/>
  <c r="AC35" i="16"/>
  <c r="AE35" i="16" s="1"/>
  <c r="AF35" i="16" s="1"/>
  <c r="AI35" i="16" s="1"/>
  <c r="F22" i="36" s="1"/>
  <c r="S56" i="13"/>
  <c r="AC52" i="17"/>
  <c r="P113" i="32"/>
  <c r="D21" i="35" s="1"/>
  <c r="AJ42" i="12" s="1"/>
  <c r="K29" i="36" s="1"/>
  <c r="O113" i="32"/>
  <c r="C21" i="35" s="1"/>
  <c r="AJ42" i="16" s="1"/>
  <c r="L29" i="36" s="1"/>
  <c r="S29" i="13"/>
  <c r="U29" i="13" s="1"/>
  <c r="V29" i="13" s="1"/>
  <c r="Y29" i="13" s="1"/>
  <c r="H27" i="36" s="1"/>
  <c r="AJ32" i="17"/>
  <c r="M19" i="36" s="1"/>
  <c r="AC32" i="17"/>
  <c r="AE32" i="17" s="1"/>
  <c r="AF32" i="17" s="1"/>
  <c r="AI32" i="17" s="1"/>
  <c r="G19" i="36" s="1"/>
  <c r="AC46" i="17"/>
  <c r="T47" i="12" l="1"/>
  <c r="AB46" i="12"/>
  <c r="AC46" i="12" s="1"/>
  <c r="AE46" i="12" s="1"/>
  <c r="AF46" i="12" s="1"/>
  <c r="AI46" i="12" s="1"/>
  <c r="E33" i="36" s="1"/>
  <c r="AJ33" i="4"/>
  <c r="J20" i="36" s="1"/>
  <c r="AC33" i="4"/>
  <c r="AE33" i="4" s="1"/>
  <c r="AF33" i="4" s="1"/>
  <c r="AI33" i="4" s="1"/>
  <c r="D20" i="36" s="1"/>
  <c r="M35" i="4"/>
  <c r="AG34" i="4"/>
  <c r="AH34" i="4" s="1"/>
  <c r="AB34" i="4"/>
  <c r="AJ34" i="4" s="1"/>
  <c r="J21" i="36" s="1"/>
  <c r="AC34" i="4"/>
  <c r="AE34" i="4" s="1"/>
  <c r="AF34" i="4" s="1"/>
  <c r="AJ42" i="17"/>
  <c r="M29" i="36" s="1"/>
  <c r="L19" i="13"/>
  <c r="R18" i="13"/>
  <c r="Z18" i="13" s="1"/>
  <c r="B37" i="13"/>
  <c r="C37" i="13" s="1"/>
  <c r="D36" i="13"/>
  <c r="T36" i="13" s="1"/>
  <c r="U36" i="13" s="1"/>
  <c r="V36" i="13" s="1"/>
  <c r="Y36" i="13" s="1"/>
  <c r="H34" i="36" s="1"/>
  <c r="B127" i="32"/>
  <c r="C131" i="32"/>
  <c r="C132" i="32" s="1"/>
  <c r="C133" i="32" s="1"/>
  <c r="C134" i="32" s="1"/>
  <c r="C135" i="32" s="1"/>
  <c r="C136" i="32" s="1"/>
  <c r="C137" i="32" s="1"/>
  <c r="L63" i="17"/>
  <c r="AC62" i="17"/>
  <c r="AB62" i="17"/>
  <c r="B47" i="16"/>
  <c r="C47" i="16" s="1"/>
  <c r="D46" i="16"/>
  <c r="AD46" i="16" s="1"/>
  <c r="AE46" i="16" s="1"/>
  <c r="AF46" i="16" s="1"/>
  <c r="AI46" i="16" s="1"/>
  <c r="F33" i="36" s="1"/>
  <c r="B32" i="15"/>
  <c r="C32" i="15" s="1"/>
  <c r="D31" i="15"/>
  <c r="G31" i="15" s="1"/>
  <c r="H31" i="15" s="1"/>
  <c r="S49" i="4"/>
  <c r="O28" i="36"/>
  <c r="I26" i="11"/>
  <c r="K26" i="15"/>
  <c r="T52" i="12"/>
  <c r="D49" i="12"/>
  <c r="AD49" i="12" s="1"/>
  <c r="B50" i="12"/>
  <c r="C50" i="12" s="1"/>
  <c r="H14" i="36"/>
  <c r="B47" i="17"/>
  <c r="C47" i="17" s="1"/>
  <c r="D46" i="17"/>
  <c r="AD46" i="17" s="1"/>
  <c r="AE46" i="17" s="1"/>
  <c r="AF46" i="17" s="1"/>
  <c r="AI46" i="17" s="1"/>
  <c r="G33" i="36" s="1"/>
  <c r="M42" i="4"/>
  <c r="O120" i="32"/>
  <c r="C22" i="35" s="1"/>
  <c r="P120" i="32"/>
  <c r="D22" i="35" s="1"/>
  <c r="Z31" i="13"/>
  <c r="N29" i="36" s="1"/>
  <c r="D45" i="4"/>
  <c r="AD45" i="4" s="1"/>
  <c r="B46" i="4"/>
  <c r="C46" i="4" s="1"/>
  <c r="L66" i="16"/>
  <c r="AG65" i="16"/>
  <c r="AH65" i="16" s="1"/>
  <c r="AB65" i="16"/>
  <c r="L68" i="17"/>
  <c r="B31" i="11"/>
  <c r="C31" i="11" s="1"/>
  <c r="D30" i="11"/>
  <c r="G30" i="11" s="1"/>
  <c r="H30" i="11" s="1"/>
  <c r="I33" i="36" s="1"/>
  <c r="S18" i="13" l="1"/>
  <c r="U18" i="13" s="1"/>
  <c r="V18" i="13" s="1"/>
  <c r="Y18" i="13" s="1"/>
  <c r="H16" i="36" s="1"/>
  <c r="U48" i="12"/>
  <c r="AB47" i="12"/>
  <c r="AC47" i="12"/>
  <c r="AE47" i="12" s="1"/>
  <c r="AF47" i="12" s="1"/>
  <c r="AI47" i="12" s="1"/>
  <c r="E34" i="36" s="1"/>
  <c r="AI34" i="4"/>
  <c r="D21" i="36" s="1"/>
  <c r="N36" i="4"/>
  <c r="AG35" i="4"/>
  <c r="AH35" i="4" s="1"/>
  <c r="AB35" i="4"/>
  <c r="AJ35" i="4" s="1"/>
  <c r="J22" i="36" s="1"/>
  <c r="AC35" i="4"/>
  <c r="AE35" i="4" s="1"/>
  <c r="AF35" i="4" s="1"/>
  <c r="U53" i="12"/>
  <c r="M64" i="17"/>
  <c r="AB63" i="17"/>
  <c r="AC63" i="17" s="1"/>
  <c r="M69" i="17"/>
  <c r="T50" i="4"/>
  <c r="M20" i="13"/>
  <c r="R19" i="13"/>
  <c r="Z19" i="13" s="1"/>
  <c r="N17" i="36" s="1"/>
  <c r="S19" i="13"/>
  <c r="U19" i="13" s="1"/>
  <c r="V19" i="13" s="1"/>
  <c r="Y19" i="13" s="1"/>
  <c r="N43" i="4"/>
  <c r="B32" i="11"/>
  <c r="C32" i="11" s="1"/>
  <c r="D31" i="11"/>
  <c r="G31" i="11" s="1"/>
  <c r="H31" i="11" s="1"/>
  <c r="I34" i="36" s="1"/>
  <c r="AC65" i="16"/>
  <c r="O29" i="36"/>
  <c r="D32" i="15"/>
  <c r="G32" i="15" s="1"/>
  <c r="H32" i="15" s="1"/>
  <c r="B33" i="15"/>
  <c r="C33" i="15" s="1"/>
  <c r="B134" i="32"/>
  <c r="C138" i="32"/>
  <c r="C139" i="32" s="1"/>
  <c r="C140" i="32" s="1"/>
  <c r="C141" i="32" s="1"/>
  <c r="C142" i="32" s="1"/>
  <c r="C143" i="32" s="1"/>
  <c r="C144" i="32" s="1"/>
  <c r="O127" i="32"/>
  <c r="C23" i="35" s="1"/>
  <c r="P127" i="32"/>
  <c r="D23" i="35" s="1"/>
  <c r="B48" i="16"/>
  <c r="C48" i="16" s="1"/>
  <c r="D47" i="16"/>
  <c r="AD47" i="16" s="1"/>
  <c r="AE47" i="16" s="1"/>
  <c r="AF47" i="16" s="1"/>
  <c r="AI47" i="16" s="1"/>
  <c r="F34" i="36" s="1"/>
  <c r="I27" i="11"/>
  <c r="K27" i="15"/>
  <c r="AJ43" i="16"/>
  <c r="L30" i="36" s="1"/>
  <c r="B38" i="13"/>
  <c r="C38" i="13" s="1"/>
  <c r="D37" i="13"/>
  <c r="T37" i="13" s="1"/>
  <c r="U37" i="13" s="1"/>
  <c r="V37" i="13" s="1"/>
  <c r="Y37" i="13" s="1"/>
  <c r="H35" i="36" s="1"/>
  <c r="D50" i="12"/>
  <c r="AD50" i="12" s="1"/>
  <c r="B51" i="12"/>
  <c r="C51" i="12" s="1"/>
  <c r="M67" i="16"/>
  <c r="AG66" i="16"/>
  <c r="AH66" i="16" s="1"/>
  <c r="AB66" i="16"/>
  <c r="AC66" i="16" s="1"/>
  <c r="AJ43" i="12"/>
  <c r="K30" i="36" s="1"/>
  <c r="Z32" i="13"/>
  <c r="N30" i="36" s="1"/>
  <c r="AJ43" i="17"/>
  <c r="M30" i="36" s="1"/>
  <c r="D47" i="17"/>
  <c r="AD47" i="17" s="1"/>
  <c r="AE47" i="17" s="1"/>
  <c r="AF47" i="17" s="1"/>
  <c r="AI47" i="17" s="1"/>
  <c r="G34" i="36" s="1"/>
  <c r="B48" i="17"/>
  <c r="C48" i="17" s="1"/>
  <c r="B47" i="4"/>
  <c r="C47" i="4" s="1"/>
  <c r="D46" i="4"/>
  <c r="AD46" i="4" s="1"/>
  <c r="N16" i="36"/>
  <c r="V49" i="12" l="1"/>
  <c r="AB48" i="12"/>
  <c r="AC48" i="12" s="1"/>
  <c r="AE48" i="12" s="1"/>
  <c r="AF48" i="12" s="1"/>
  <c r="AI48" i="12" s="1"/>
  <c r="E35" i="36" s="1"/>
  <c r="AI35" i="4"/>
  <c r="D22" i="36" s="1"/>
  <c r="O37" i="4"/>
  <c r="AG36" i="4"/>
  <c r="AH36" i="4" s="1"/>
  <c r="AB36" i="4"/>
  <c r="AJ36" i="4" s="1"/>
  <c r="J23" i="36" s="1"/>
  <c r="AC36" i="4"/>
  <c r="AE36" i="4" s="1"/>
  <c r="AF36" i="4" s="1"/>
  <c r="O30" i="36"/>
  <c r="B34" i="15"/>
  <c r="C34" i="15" s="1"/>
  <c r="D33" i="15"/>
  <c r="G33" i="15" s="1"/>
  <c r="H33" i="15" s="1"/>
  <c r="O44" i="4"/>
  <c r="N65" i="17"/>
  <c r="AB64" i="17"/>
  <c r="AC64" i="17" s="1"/>
  <c r="B52" i="12"/>
  <c r="C52" i="12" s="1"/>
  <c r="D51" i="12"/>
  <c r="AD51" i="12" s="1"/>
  <c r="B39" i="13"/>
  <c r="C39" i="13" s="1"/>
  <c r="D38" i="13"/>
  <c r="T38" i="13" s="1"/>
  <c r="U38" i="13" s="1"/>
  <c r="V38" i="13" s="1"/>
  <c r="Y38" i="13" s="1"/>
  <c r="H36" i="36" s="1"/>
  <c r="U51" i="4"/>
  <c r="AG50" i="4"/>
  <c r="AH50" i="4" s="1"/>
  <c r="AJ44" i="12"/>
  <c r="K31" i="36" s="1"/>
  <c r="Z33" i="13"/>
  <c r="N31" i="36" s="1"/>
  <c r="AJ44" i="17"/>
  <c r="M31" i="36" s="1"/>
  <c r="D48" i="16"/>
  <c r="AD48" i="16" s="1"/>
  <c r="AE48" i="16" s="1"/>
  <c r="AF48" i="16" s="1"/>
  <c r="AI48" i="16" s="1"/>
  <c r="F35" i="36" s="1"/>
  <c r="B49" i="16"/>
  <c r="C49" i="16" s="1"/>
  <c r="O134" i="32"/>
  <c r="C24" i="35" s="1"/>
  <c r="P134" i="32"/>
  <c r="D24" i="35" s="1"/>
  <c r="D47" i="4"/>
  <c r="AD47" i="4" s="1"/>
  <c r="B48" i="4"/>
  <c r="C48" i="4" s="1"/>
  <c r="K28" i="15"/>
  <c r="I28" i="11"/>
  <c r="AJ44" i="16"/>
  <c r="L31" i="36" s="1"/>
  <c r="H17" i="36"/>
  <c r="V54" i="12"/>
  <c r="B49" i="17"/>
  <c r="C49" i="17" s="1"/>
  <c r="D48" i="17"/>
  <c r="AD48" i="17" s="1"/>
  <c r="AE48" i="17" s="1"/>
  <c r="AF48" i="17" s="1"/>
  <c r="AI48" i="17" s="1"/>
  <c r="G35" i="36" s="1"/>
  <c r="N68" i="16"/>
  <c r="AB67" i="16"/>
  <c r="AC67" i="16" s="1"/>
  <c r="B141" i="32"/>
  <c r="C145" i="32"/>
  <c r="C146" i="32" s="1"/>
  <c r="C147" i="32" s="1"/>
  <c r="C148" i="32" s="1"/>
  <c r="C149" i="32" s="1"/>
  <c r="C150" i="32" s="1"/>
  <c r="C151" i="32" s="1"/>
  <c r="B33" i="11"/>
  <c r="C33" i="11" s="1"/>
  <c r="D32" i="11"/>
  <c r="G32" i="11" s="1"/>
  <c r="H32" i="11" s="1"/>
  <c r="I35" i="36" s="1"/>
  <c r="N21" i="13"/>
  <c r="R20" i="13"/>
  <c r="Z20" i="13" s="1"/>
  <c r="N70" i="17"/>
  <c r="W50" i="12" l="1"/>
  <c r="AB49" i="12"/>
  <c r="AC49" i="12" s="1"/>
  <c r="AE49" i="12" s="1"/>
  <c r="AF49" i="12" s="1"/>
  <c r="AI49" i="12" s="1"/>
  <c r="E36" i="36" s="1"/>
  <c r="AI36" i="4"/>
  <c r="D23" i="36" s="1"/>
  <c r="P38" i="4"/>
  <c r="AG37" i="4"/>
  <c r="AH37" i="4" s="1"/>
  <c r="AB37" i="4"/>
  <c r="AJ37" i="4" s="1"/>
  <c r="J24" i="36" s="1"/>
  <c r="AC37" i="4"/>
  <c r="AE37" i="4" s="1"/>
  <c r="AF37" i="4" s="1"/>
  <c r="O31" i="36"/>
  <c r="B50" i="17"/>
  <c r="C50" i="17" s="1"/>
  <c r="D49" i="17"/>
  <c r="AD49" i="17" s="1"/>
  <c r="AE49" i="17" s="1"/>
  <c r="AF49" i="17" s="1"/>
  <c r="AI49" i="17" s="1"/>
  <c r="G36" i="36" s="1"/>
  <c r="B40" i="13"/>
  <c r="C40" i="13" s="1"/>
  <c r="D39" i="13"/>
  <c r="T39" i="13" s="1"/>
  <c r="U39" i="13" s="1"/>
  <c r="V39" i="13" s="1"/>
  <c r="Y39" i="13" s="1"/>
  <c r="H37" i="36" s="1"/>
  <c r="V52" i="4"/>
  <c r="AG51" i="4"/>
  <c r="AH51" i="4" s="1"/>
  <c r="D33" i="11"/>
  <c r="G33" i="11" s="1"/>
  <c r="H33" i="11" s="1"/>
  <c r="I36" i="36" s="1"/>
  <c r="B34" i="11"/>
  <c r="C34" i="11" s="1"/>
  <c r="B148" i="32"/>
  <c r="C152" i="32"/>
  <c r="C153" i="32" s="1"/>
  <c r="C154" i="32" s="1"/>
  <c r="C155" i="32" s="1"/>
  <c r="C156" i="32" s="1"/>
  <c r="C157" i="32" s="1"/>
  <c r="C158" i="32" s="1"/>
  <c r="B49" i="4"/>
  <c r="C49" i="4" s="1"/>
  <c r="D48" i="4"/>
  <c r="AD48" i="4" s="1"/>
  <c r="P45" i="4"/>
  <c r="O71" i="17"/>
  <c r="AJ45" i="12"/>
  <c r="K32" i="36" s="1"/>
  <c r="Z34" i="13"/>
  <c r="N32" i="36" s="1"/>
  <c r="AJ45" i="17"/>
  <c r="M32" i="36" s="1"/>
  <c r="D52" i="12"/>
  <c r="AD52" i="12" s="1"/>
  <c r="B53" i="12"/>
  <c r="C53" i="12" s="1"/>
  <c r="B35" i="15"/>
  <c r="C35" i="15" s="1"/>
  <c r="D34" i="15"/>
  <c r="G34" i="15" s="1"/>
  <c r="H34" i="15" s="1"/>
  <c r="O22" i="13"/>
  <c r="R21" i="13"/>
  <c r="Z21" i="13" s="1"/>
  <c r="N19" i="36" s="1"/>
  <c r="O141" i="32"/>
  <c r="C25" i="35" s="1"/>
  <c r="P141" i="32"/>
  <c r="D25" i="35" s="1"/>
  <c r="W55" i="12"/>
  <c r="K29" i="15"/>
  <c r="I29" i="11"/>
  <c r="AJ45" i="16"/>
  <c r="L32" i="36" s="1"/>
  <c r="N18" i="36"/>
  <c r="S20" i="13"/>
  <c r="U20" i="13" s="1"/>
  <c r="V20" i="13" s="1"/>
  <c r="Y20" i="13" s="1"/>
  <c r="O69" i="16"/>
  <c r="AB68" i="16"/>
  <c r="AC68" i="16"/>
  <c r="D49" i="16"/>
  <c r="AD49" i="16" s="1"/>
  <c r="AE49" i="16" s="1"/>
  <c r="AF49" i="16" s="1"/>
  <c r="AI49" i="16" s="1"/>
  <c r="F36" i="36" s="1"/>
  <c r="B50" i="16"/>
  <c r="C50" i="16" s="1"/>
  <c r="O66" i="17"/>
  <c r="AB65" i="17"/>
  <c r="AC65" i="17" s="1"/>
  <c r="X51" i="12" l="1"/>
  <c r="AB50" i="12"/>
  <c r="AC50" i="12"/>
  <c r="AE50" i="12" s="1"/>
  <c r="AF50" i="12" s="1"/>
  <c r="AI50" i="12" s="1"/>
  <c r="E37" i="36" s="1"/>
  <c r="AI37" i="4"/>
  <c r="D24" i="36" s="1"/>
  <c r="Q39" i="4"/>
  <c r="AG38" i="4"/>
  <c r="AH38" i="4" s="1"/>
  <c r="AB38" i="4"/>
  <c r="AJ38" i="4" s="1"/>
  <c r="J25" i="36" s="1"/>
  <c r="O32" i="36"/>
  <c r="B36" i="15"/>
  <c r="C36" i="15" s="1"/>
  <c r="D35" i="15"/>
  <c r="G35" i="15" s="1"/>
  <c r="H35" i="15" s="1"/>
  <c r="P72" i="17"/>
  <c r="B155" i="32"/>
  <c r="C159" i="32"/>
  <c r="C160" i="32" s="1"/>
  <c r="C161" i="32" s="1"/>
  <c r="C162" i="32" s="1"/>
  <c r="C163" i="32" s="1"/>
  <c r="C164" i="32" s="1"/>
  <c r="C165" i="32" s="1"/>
  <c r="AG52" i="4"/>
  <c r="AH52" i="4" s="1"/>
  <c r="W53" i="4"/>
  <c r="B35" i="11"/>
  <c r="C35" i="11" s="1"/>
  <c r="D34" i="11"/>
  <c r="G34" i="11" s="1"/>
  <c r="H34" i="11" s="1"/>
  <c r="I37" i="36" s="1"/>
  <c r="I30" i="11"/>
  <c r="K30" i="15"/>
  <c r="AJ46" i="16"/>
  <c r="L33" i="36" s="1"/>
  <c r="D50" i="16"/>
  <c r="AD50" i="16" s="1"/>
  <c r="AE50" i="16" s="1"/>
  <c r="AF50" i="16" s="1"/>
  <c r="AI50" i="16" s="1"/>
  <c r="F37" i="36" s="1"/>
  <c r="B51" i="16"/>
  <c r="C51" i="16" s="1"/>
  <c r="X56" i="12"/>
  <c r="AB55" i="12"/>
  <c r="AC55" i="12" s="1"/>
  <c r="D53" i="12"/>
  <c r="AD53" i="12" s="1"/>
  <c r="B54" i="12"/>
  <c r="C54" i="12" s="1"/>
  <c r="P148" i="32"/>
  <c r="D26" i="35" s="1"/>
  <c r="O148" i="32"/>
  <c r="C26" i="35" s="1"/>
  <c r="B41" i="13"/>
  <c r="C41" i="13" s="1"/>
  <c r="D40" i="13"/>
  <c r="T40" i="13" s="1"/>
  <c r="U40" i="13" s="1"/>
  <c r="V40" i="13" s="1"/>
  <c r="Y40" i="13" s="1"/>
  <c r="H38" i="36" s="1"/>
  <c r="D50" i="17"/>
  <c r="AD50" i="17" s="1"/>
  <c r="AE50" i="17" s="1"/>
  <c r="AF50" i="17" s="1"/>
  <c r="AI50" i="17" s="1"/>
  <c r="G37" i="36" s="1"/>
  <c r="B51" i="17"/>
  <c r="C51" i="17" s="1"/>
  <c r="AJ46" i="12"/>
  <c r="K33" i="36" s="1"/>
  <c r="Z35" i="13"/>
  <c r="N33" i="36" s="1"/>
  <c r="AJ46" i="17"/>
  <c r="M33" i="36" s="1"/>
  <c r="Q46" i="4"/>
  <c r="P70" i="16"/>
  <c r="AB69" i="16"/>
  <c r="S21" i="13"/>
  <c r="U21" i="13" s="1"/>
  <c r="V21" i="13" s="1"/>
  <c r="Y21" i="13" s="1"/>
  <c r="H19" i="36" s="1"/>
  <c r="H18" i="36"/>
  <c r="P23" i="13"/>
  <c r="R22" i="13"/>
  <c r="Z22" i="13" s="1"/>
  <c r="N20" i="36" s="1"/>
  <c r="B50" i="4"/>
  <c r="C50" i="4" s="1"/>
  <c r="D49" i="4"/>
  <c r="AD49" i="4" s="1"/>
  <c r="P67" i="17"/>
  <c r="AB66" i="17"/>
  <c r="AC66" i="17"/>
  <c r="Y52" i="12" l="1"/>
  <c r="AB51" i="12"/>
  <c r="AC51" i="12" s="1"/>
  <c r="AE51" i="12" s="1"/>
  <c r="AF51" i="12" s="1"/>
  <c r="AI51" i="12" s="1"/>
  <c r="E38" i="36" s="1"/>
  <c r="AC38" i="4"/>
  <c r="AE38" i="4" s="1"/>
  <c r="AF38" i="4" s="1"/>
  <c r="AI38" i="4" s="1"/>
  <c r="D25" i="36" s="1"/>
  <c r="R40" i="4"/>
  <c r="AG39" i="4"/>
  <c r="AH39" i="4" s="1"/>
  <c r="AB39" i="4"/>
  <c r="AJ39" i="4" s="1"/>
  <c r="J26" i="36" s="1"/>
  <c r="O33" i="36"/>
  <c r="O155" i="32"/>
  <c r="C27" i="35" s="1"/>
  <c r="P155" i="32"/>
  <c r="D27" i="35" s="1"/>
  <c r="B42" i="13"/>
  <c r="C42" i="13" s="1"/>
  <c r="D41" i="13"/>
  <c r="T41" i="13" s="1"/>
  <c r="U41" i="13" s="1"/>
  <c r="V41" i="13" s="1"/>
  <c r="Y41" i="13" s="1"/>
  <c r="H39" i="36" s="1"/>
  <c r="Y57" i="12"/>
  <c r="AB56" i="12"/>
  <c r="AC56" i="12" s="1"/>
  <c r="B36" i="11"/>
  <c r="C36" i="11" s="1"/>
  <c r="D35" i="11"/>
  <c r="G35" i="11" s="1"/>
  <c r="H35" i="11" s="1"/>
  <c r="I38" i="36" s="1"/>
  <c r="Q71" i="16"/>
  <c r="AB70" i="16"/>
  <c r="B52" i="17"/>
  <c r="C52" i="17" s="1"/>
  <c r="D51" i="17"/>
  <c r="AD51" i="17" s="1"/>
  <c r="AE51" i="17" s="1"/>
  <c r="AF51" i="17" s="1"/>
  <c r="AI51" i="17" s="1"/>
  <c r="G38" i="36" s="1"/>
  <c r="Q24" i="13"/>
  <c r="R23" i="13"/>
  <c r="Z23" i="13" s="1"/>
  <c r="N21" i="36" s="1"/>
  <c r="Q68" i="17"/>
  <c r="AB67" i="17"/>
  <c r="AC67" i="17" s="1"/>
  <c r="R47" i="4"/>
  <c r="I31" i="11"/>
  <c r="K31" i="15"/>
  <c r="AJ47" i="16"/>
  <c r="L34" i="36" s="1"/>
  <c r="B52" i="16"/>
  <c r="C52" i="16" s="1"/>
  <c r="D51" i="16"/>
  <c r="AD51" i="16" s="1"/>
  <c r="AE51" i="16" s="1"/>
  <c r="AF51" i="16" s="1"/>
  <c r="AI51" i="16" s="1"/>
  <c r="F38" i="36" s="1"/>
  <c r="Q73" i="17"/>
  <c r="AG53" i="4"/>
  <c r="AH53" i="4" s="1"/>
  <c r="X54" i="4"/>
  <c r="D36" i="15"/>
  <c r="G36" i="15" s="1"/>
  <c r="H36" i="15" s="1"/>
  <c r="B37" i="15"/>
  <c r="C37" i="15" s="1"/>
  <c r="AJ47" i="12"/>
  <c r="K34" i="36" s="1"/>
  <c r="Z36" i="13"/>
  <c r="N34" i="36" s="1"/>
  <c r="AJ47" i="17"/>
  <c r="M34" i="36" s="1"/>
  <c r="D50" i="4"/>
  <c r="AD50" i="4" s="1"/>
  <c r="B51" i="4"/>
  <c r="C51" i="4" s="1"/>
  <c r="S22" i="13"/>
  <c r="U22" i="13" s="1"/>
  <c r="V22" i="13" s="1"/>
  <c r="Y22" i="13" s="1"/>
  <c r="H20" i="36" s="1"/>
  <c r="AC69" i="16"/>
  <c r="B55" i="12"/>
  <c r="C55" i="12" s="1"/>
  <c r="D54" i="12"/>
  <c r="AD54" i="12" s="1"/>
  <c r="C166" i="32"/>
  <c r="C167" i="32" s="1"/>
  <c r="C168" i="32" s="1"/>
  <c r="C169" i="32" s="1"/>
  <c r="C170" i="32" s="1"/>
  <c r="C171" i="32" s="1"/>
  <c r="C172" i="32" s="1"/>
  <c r="B162" i="32"/>
  <c r="S23" i="13" l="1"/>
  <c r="U23" i="13" s="1"/>
  <c r="V23" i="13" s="1"/>
  <c r="Y23" i="13" s="1"/>
  <c r="H21" i="36" s="1"/>
  <c r="Z53" i="12"/>
  <c r="AB52" i="12"/>
  <c r="AC52" i="12" s="1"/>
  <c r="AE52" i="12" s="1"/>
  <c r="AF52" i="12" s="1"/>
  <c r="AI52" i="12" s="1"/>
  <c r="E39" i="36" s="1"/>
  <c r="S41" i="4"/>
  <c r="AG40" i="4"/>
  <c r="AH40" i="4" s="1"/>
  <c r="AB40" i="4"/>
  <c r="AJ40" i="4" s="1"/>
  <c r="J27" i="36" s="1"/>
  <c r="AC39" i="4"/>
  <c r="AE39" i="4" s="1"/>
  <c r="AF39" i="4" s="1"/>
  <c r="AI39" i="4" s="1"/>
  <c r="D26" i="36" s="1"/>
  <c r="B52" i="4"/>
  <c r="C52" i="4" s="1"/>
  <c r="D51" i="4"/>
  <c r="AD51" i="4" s="1"/>
  <c r="R72" i="16"/>
  <c r="AB71" i="16"/>
  <c r="B43" i="13"/>
  <c r="C43" i="13" s="1"/>
  <c r="D42" i="13"/>
  <c r="T42" i="13" s="1"/>
  <c r="U42" i="13" s="1"/>
  <c r="V42" i="13" s="1"/>
  <c r="Y42" i="13" s="1"/>
  <c r="H40" i="36" s="1"/>
  <c r="Y55" i="4"/>
  <c r="AG54" i="4"/>
  <c r="AH54" i="4" s="1"/>
  <c r="C173" i="32"/>
  <c r="C174" i="32" s="1"/>
  <c r="C175" i="32" s="1"/>
  <c r="C176" i="32" s="1"/>
  <c r="C177" i="32" s="1"/>
  <c r="C178" i="32" s="1"/>
  <c r="C179" i="32" s="1"/>
  <c r="B169" i="32"/>
  <c r="B53" i="16"/>
  <c r="C53" i="16" s="1"/>
  <c r="D52" i="16"/>
  <c r="AD52" i="16" s="1"/>
  <c r="AE52" i="16" s="1"/>
  <c r="AF52" i="16" s="1"/>
  <c r="AI52" i="16" s="1"/>
  <c r="F39" i="36" s="1"/>
  <c r="D55" i="12"/>
  <c r="AD55" i="12" s="1"/>
  <c r="AE55" i="12" s="1"/>
  <c r="AF55" i="12" s="1"/>
  <c r="AI55" i="12" s="1"/>
  <c r="E42" i="36" s="1"/>
  <c r="B56" i="12"/>
  <c r="C56" i="12" s="1"/>
  <c r="Z58" i="12"/>
  <c r="AB57" i="12"/>
  <c r="B38" i="15"/>
  <c r="C38" i="15" s="1"/>
  <c r="D37" i="15"/>
  <c r="G37" i="15" s="1"/>
  <c r="H37" i="15" s="1"/>
  <c r="O34" i="36"/>
  <c r="R69" i="17"/>
  <c r="AB68" i="17"/>
  <c r="AC70" i="16"/>
  <c r="AJ48" i="12"/>
  <c r="K35" i="36" s="1"/>
  <c r="AJ48" i="17"/>
  <c r="M35" i="36" s="1"/>
  <c r="Z37" i="13"/>
  <c r="N35" i="36" s="1"/>
  <c r="D36" i="11"/>
  <c r="G36" i="11" s="1"/>
  <c r="H36" i="11" s="1"/>
  <c r="I39" i="36" s="1"/>
  <c r="I67" i="36" s="1"/>
  <c r="B37" i="11"/>
  <c r="C37" i="11" s="1"/>
  <c r="K32" i="15"/>
  <c r="I32" i="11"/>
  <c r="AJ48" i="16"/>
  <c r="L35" i="36" s="1"/>
  <c r="R74" i="17"/>
  <c r="S48" i="4"/>
  <c r="R24" i="13"/>
  <c r="Z24" i="13" s="1"/>
  <c r="N22" i="36" s="1"/>
  <c r="O162" i="32"/>
  <c r="C28" i="35" s="1"/>
  <c r="P162" i="32"/>
  <c r="D28" i="35" s="1"/>
  <c r="B53" i="17"/>
  <c r="C53" i="17" s="1"/>
  <c r="D52" i="17"/>
  <c r="AD52" i="17" s="1"/>
  <c r="AE52" i="17" s="1"/>
  <c r="AF52" i="17" s="1"/>
  <c r="AI52" i="17" s="1"/>
  <c r="G39" i="36" s="1"/>
  <c r="S24" i="13" l="1"/>
  <c r="U24" i="13" s="1"/>
  <c r="V24" i="13" s="1"/>
  <c r="Y24" i="13" s="1"/>
  <c r="H22" i="36" s="1"/>
  <c r="AA54" i="12"/>
  <c r="AB54" i="12" s="1"/>
  <c r="AC54" i="12" s="1"/>
  <c r="AE54" i="12" s="1"/>
  <c r="AF54" i="12" s="1"/>
  <c r="AI54" i="12" s="1"/>
  <c r="E41" i="36" s="1"/>
  <c r="AB53" i="12"/>
  <c r="AC53" i="12" s="1"/>
  <c r="AE53" i="12" s="1"/>
  <c r="AF53" i="12" s="1"/>
  <c r="AI53" i="12" s="1"/>
  <c r="E40" i="36" s="1"/>
  <c r="T42" i="4"/>
  <c r="AG41" i="4"/>
  <c r="AH41" i="4" s="1"/>
  <c r="AB41" i="4"/>
  <c r="AJ41" i="4" s="1"/>
  <c r="J28" i="36" s="1"/>
  <c r="AC40" i="4"/>
  <c r="AE40" i="4" s="1"/>
  <c r="AF40" i="4" s="1"/>
  <c r="AI40" i="4" s="1"/>
  <c r="D27" i="36" s="1"/>
  <c r="O35" i="36"/>
  <c r="D37" i="11"/>
  <c r="G37" i="11" s="1"/>
  <c r="H37" i="11" s="1"/>
  <c r="I40" i="36" s="1"/>
  <c r="B38" i="11"/>
  <c r="C38" i="11" s="1"/>
  <c r="S70" i="17"/>
  <c r="AB69" i="17"/>
  <c r="AC69" i="17" s="1"/>
  <c r="D53" i="16"/>
  <c r="AD53" i="16" s="1"/>
  <c r="AE53" i="16" s="1"/>
  <c r="AF53" i="16" s="1"/>
  <c r="AI53" i="16" s="1"/>
  <c r="F40" i="36" s="1"/>
  <c r="B54" i="16"/>
  <c r="C54" i="16" s="1"/>
  <c r="D43" i="13"/>
  <c r="T43" i="13" s="1"/>
  <c r="U43" i="13" s="1"/>
  <c r="V43" i="13" s="1"/>
  <c r="Y43" i="13" s="1"/>
  <c r="H41" i="36" s="1"/>
  <c r="B44" i="13"/>
  <c r="C44" i="13" s="1"/>
  <c r="O169" i="32"/>
  <c r="C29" i="35" s="1"/>
  <c r="P169" i="32"/>
  <c r="D29" i="35" s="1"/>
  <c r="B176" i="32"/>
  <c r="C180" i="32"/>
  <c r="C181" i="32" s="1"/>
  <c r="C182" i="32" s="1"/>
  <c r="C183" i="32" s="1"/>
  <c r="C184" i="32" s="1"/>
  <c r="C185" i="32" s="1"/>
  <c r="C186" i="32" s="1"/>
  <c r="AC71" i="16"/>
  <c r="AC68" i="17"/>
  <c r="AA59" i="12"/>
  <c r="AB58" i="12"/>
  <c r="AC58" i="12" s="1"/>
  <c r="B54" i="17"/>
  <c r="C54" i="17" s="1"/>
  <c r="D53" i="17"/>
  <c r="AD53" i="17" s="1"/>
  <c r="AE53" i="17" s="1"/>
  <c r="AF53" i="17" s="1"/>
  <c r="AI53" i="17" s="1"/>
  <c r="G40" i="36" s="1"/>
  <c r="T49" i="4"/>
  <c r="AJ49" i="12"/>
  <c r="K36" i="36" s="1"/>
  <c r="AJ49" i="17"/>
  <c r="M36" i="36" s="1"/>
  <c r="Z38" i="13"/>
  <c r="N36" i="36" s="1"/>
  <c r="B39" i="15"/>
  <c r="C39" i="15" s="1"/>
  <c r="D38" i="15"/>
  <c r="G38" i="15" s="1"/>
  <c r="H38" i="15" s="1"/>
  <c r="S73" i="16"/>
  <c r="AC72" i="16"/>
  <c r="AB72" i="16"/>
  <c r="K33" i="15"/>
  <c r="I33" i="11"/>
  <c r="AJ49" i="16"/>
  <c r="L36" i="36" s="1"/>
  <c r="S75" i="17"/>
  <c r="AC57" i="12"/>
  <c r="B57" i="12"/>
  <c r="C57" i="12" s="1"/>
  <c r="D56" i="12"/>
  <c r="AD56" i="12" s="1"/>
  <c r="AE56" i="12" s="1"/>
  <c r="AF56" i="12" s="1"/>
  <c r="AI56" i="12" s="1"/>
  <c r="E43" i="36" s="1"/>
  <c r="D52" i="4"/>
  <c r="AD52" i="4" s="1"/>
  <c r="B53" i="4"/>
  <c r="C53" i="4" s="1"/>
  <c r="Z56" i="4"/>
  <c r="AG55" i="4"/>
  <c r="AH55" i="4" s="1"/>
  <c r="U43" i="4" l="1"/>
  <c r="AG42" i="4"/>
  <c r="AH42" i="4" s="1"/>
  <c r="AB42" i="4"/>
  <c r="AJ42" i="4" s="1"/>
  <c r="J29" i="36" s="1"/>
  <c r="AC41" i="4"/>
  <c r="AE41" i="4" s="1"/>
  <c r="AF41" i="4" s="1"/>
  <c r="AI41" i="4" s="1"/>
  <c r="D28" i="36" s="1"/>
  <c r="O36" i="36"/>
  <c r="B55" i="16"/>
  <c r="C55" i="16" s="1"/>
  <c r="D54" i="16"/>
  <c r="AD54" i="16" s="1"/>
  <c r="AE54" i="16" s="1"/>
  <c r="AF54" i="16" s="1"/>
  <c r="AI54" i="16" s="1"/>
  <c r="F41" i="36" s="1"/>
  <c r="B45" i="13"/>
  <c r="C45" i="13" s="1"/>
  <c r="D44" i="13"/>
  <c r="T44" i="13" s="1"/>
  <c r="U44" i="13" s="1"/>
  <c r="V44" i="13" s="1"/>
  <c r="Y44" i="13" s="1"/>
  <c r="H42" i="36" s="1"/>
  <c r="B55" i="17"/>
  <c r="C55" i="17" s="1"/>
  <c r="D54" i="17"/>
  <c r="AD54" i="17" s="1"/>
  <c r="AE54" i="17" s="1"/>
  <c r="AF54" i="17" s="1"/>
  <c r="AI54" i="17" s="1"/>
  <c r="G41" i="36" s="1"/>
  <c r="AB59" i="12"/>
  <c r="AC59" i="12" s="1"/>
  <c r="O176" i="32"/>
  <c r="C30" i="35" s="1"/>
  <c r="P176" i="32"/>
  <c r="D30" i="35" s="1"/>
  <c r="D53" i="4"/>
  <c r="AD53" i="4" s="1"/>
  <c r="B54" i="4"/>
  <c r="C54" i="4" s="1"/>
  <c r="T76" i="17"/>
  <c r="D39" i="15"/>
  <c r="G39" i="15" s="1"/>
  <c r="H39" i="15" s="1"/>
  <c r="B40" i="15"/>
  <c r="C40" i="15" s="1"/>
  <c r="T74" i="16"/>
  <c r="AB73" i="16"/>
  <c r="AC73" i="16" s="1"/>
  <c r="Z39" i="13"/>
  <c r="N37" i="36" s="1"/>
  <c r="AJ50" i="17"/>
  <c r="M37" i="36" s="1"/>
  <c r="AJ50" i="12"/>
  <c r="K37" i="36" s="1"/>
  <c r="T71" i="17"/>
  <c r="AB70" i="17"/>
  <c r="AC70" i="17"/>
  <c r="B58" i="12"/>
  <c r="C58" i="12" s="1"/>
  <c r="D57" i="12"/>
  <c r="AD57" i="12" s="1"/>
  <c r="AE57" i="12" s="1"/>
  <c r="AF57" i="12" s="1"/>
  <c r="AI57" i="12" s="1"/>
  <c r="E44" i="36" s="1"/>
  <c r="B183" i="32"/>
  <c r="C187" i="32"/>
  <c r="C188" i="32" s="1"/>
  <c r="C189" i="32" s="1"/>
  <c r="C190" i="32" s="1"/>
  <c r="C191" i="32" s="1"/>
  <c r="C192" i="32" s="1"/>
  <c r="C193" i="32" s="1"/>
  <c r="AA57" i="4"/>
  <c r="AG56" i="4"/>
  <c r="AH56" i="4" s="1"/>
  <c r="U50" i="4"/>
  <c r="K34" i="15"/>
  <c r="I34" i="11"/>
  <c r="AJ50" i="16"/>
  <c r="L37" i="36" s="1"/>
  <c r="B39" i="11"/>
  <c r="C39" i="11" s="1"/>
  <c r="D38" i="11"/>
  <c r="G38" i="11" s="1"/>
  <c r="H38" i="11" s="1"/>
  <c r="I41" i="36" s="1"/>
  <c r="V44" i="4" l="1"/>
  <c r="AG43" i="4"/>
  <c r="AH43" i="4" s="1"/>
  <c r="AB43" i="4"/>
  <c r="AJ43" i="4" s="1"/>
  <c r="J30" i="36" s="1"/>
  <c r="AC42" i="4"/>
  <c r="AE42" i="4" s="1"/>
  <c r="AF42" i="4" s="1"/>
  <c r="AI42" i="4" s="1"/>
  <c r="D29" i="36" s="1"/>
  <c r="AJ51" i="17"/>
  <c r="M38" i="36" s="1"/>
  <c r="Z40" i="13"/>
  <c r="N38" i="36" s="1"/>
  <c r="AJ51" i="12"/>
  <c r="K38" i="36" s="1"/>
  <c r="U77" i="17"/>
  <c r="K35" i="15"/>
  <c r="I35" i="11"/>
  <c r="AJ51" i="16"/>
  <c r="L38" i="36" s="1"/>
  <c r="V51" i="4"/>
  <c r="AB50" i="4"/>
  <c r="AJ50" i="4" s="1"/>
  <c r="J37" i="36" s="1"/>
  <c r="D58" i="12"/>
  <c r="AD58" i="12" s="1"/>
  <c r="AE58" i="12" s="1"/>
  <c r="AF58" i="12" s="1"/>
  <c r="AI58" i="12" s="1"/>
  <c r="E45" i="36" s="1"/>
  <c r="B59" i="12"/>
  <c r="C59" i="12" s="1"/>
  <c r="D54" i="4"/>
  <c r="AD54" i="4" s="1"/>
  <c r="B55" i="4"/>
  <c r="C55" i="4" s="1"/>
  <c r="B46" i="13"/>
  <c r="C46" i="13" s="1"/>
  <c r="D45" i="13"/>
  <c r="T45" i="13" s="1"/>
  <c r="U45" i="13" s="1"/>
  <c r="V45" i="13" s="1"/>
  <c r="Y45" i="13" s="1"/>
  <c r="H43" i="36" s="1"/>
  <c r="O183" i="32"/>
  <c r="C31" i="35" s="1"/>
  <c r="P183" i="32"/>
  <c r="D31" i="35" s="1"/>
  <c r="B56" i="17"/>
  <c r="C56" i="17" s="1"/>
  <c r="D55" i="17"/>
  <c r="AD55" i="17" s="1"/>
  <c r="AE55" i="17" s="1"/>
  <c r="AF55" i="17" s="1"/>
  <c r="AI55" i="17" s="1"/>
  <c r="G42" i="36" s="1"/>
  <c r="D39" i="11"/>
  <c r="G39" i="11" s="1"/>
  <c r="H39" i="11" s="1"/>
  <c r="I42" i="36" s="1"/>
  <c r="B40" i="11"/>
  <c r="C40" i="11" s="1"/>
  <c r="U75" i="16"/>
  <c r="AB74" i="16"/>
  <c r="B56" i="16"/>
  <c r="C56" i="16" s="1"/>
  <c r="D55" i="16"/>
  <c r="AD55" i="16" s="1"/>
  <c r="AE55" i="16" s="1"/>
  <c r="AF55" i="16" s="1"/>
  <c r="AI55" i="16" s="1"/>
  <c r="F42" i="36" s="1"/>
  <c r="U72" i="17"/>
  <c r="AC71" i="17"/>
  <c r="AB71" i="17"/>
  <c r="B41" i="15"/>
  <c r="C41" i="15" s="1"/>
  <c r="D40" i="15"/>
  <c r="G40" i="15" s="1"/>
  <c r="H40" i="15" s="1"/>
  <c r="O37" i="36"/>
  <c r="AG57" i="4"/>
  <c r="AH57" i="4" s="1"/>
  <c r="AB57" i="4"/>
  <c r="B190" i="32"/>
  <c r="C194" i="32"/>
  <c r="C195" i="32" s="1"/>
  <c r="C196" i="32" s="1"/>
  <c r="C197" i="32" s="1"/>
  <c r="C198" i="32" s="1"/>
  <c r="C199" i="32" s="1"/>
  <c r="C200" i="32" s="1"/>
  <c r="W45" i="4" l="1"/>
  <c r="AG44" i="4"/>
  <c r="AH44" i="4" s="1"/>
  <c r="AB44" i="4"/>
  <c r="AJ44" i="4" s="1"/>
  <c r="J31" i="36" s="1"/>
  <c r="AC43" i="4"/>
  <c r="AE43" i="4" s="1"/>
  <c r="AF43" i="4" s="1"/>
  <c r="AI43" i="4" s="1"/>
  <c r="D30" i="36" s="1"/>
  <c r="D59" i="12"/>
  <c r="AD59" i="12" s="1"/>
  <c r="AE59" i="12" s="1"/>
  <c r="AF59" i="12" s="1"/>
  <c r="AI59" i="12" s="1"/>
  <c r="E46" i="36" s="1"/>
  <c r="B60" i="12"/>
  <c r="C60" i="12" s="1"/>
  <c r="D41" i="15"/>
  <c r="G41" i="15" s="1"/>
  <c r="H41" i="15" s="1"/>
  <c r="B42" i="15"/>
  <c r="C42" i="15" s="1"/>
  <c r="D56" i="17"/>
  <c r="AD56" i="17" s="1"/>
  <c r="AE56" i="17" s="1"/>
  <c r="AF56" i="17" s="1"/>
  <c r="AI56" i="17" s="1"/>
  <c r="G43" i="36" s="1"/>
  <c r="B57" i="17"/>
  <c r="C57" i="17" s="1"/>
  <c r="B197" i="32"/>
  <c r="C201" i="32"/>
  <c r="C202" i="32" s="1"/>
  <c r="C203" i="32" s="1"/>
  <c r="C204" i="32" s="1"/>
  <c r="C205" i="32" s="1"/>
  <c r="C206" i="32" s="1"/>
  <c r="C207" i="32" s="1"/>
  <c r="AJ52" i="17"/>
  <c r="M39" i="36" s="1"/>
  <c r="Z41" i="13"/>
  <c r="N39" i="36" s="1"/>
  <c r="AJ52" i="12"/>
  <c r="K39" i="36" s="1"/>
  <c r="AC50" i="4"/>
  <c r="AE50" i="4" s="1"/>
  <c r="AF50" i="4" s="1"/>
  <c r="AI50" i="4" s="1"/>
  <c r="D37" i="36" s="1"/>
  <c r="V78" i="17"/>
  <c r="AC74" i="16"/>
  <c r="V76" i="16"/>
  <c r="AC75" i="16"/>
  <c r="AB75" i="16"/>
  <c r="P190" i="32"/>
  <c r="D32" i="35" s="1"/>
  <c r="O190" i="32"/>
  <c r="C32" i="35" s="1"/>
  <c r="D40" i="11"/>
  <c r="G40" i="11" s="1"/>
  <c r="H40" i="11" s="1"/>
  <c r="I43" i="36" s="1"/>
  <c r="B41" i="11"/>
  <c r="C41" i="11" s="1"/>
  <c r="I36" i="11"/>
  <c r="K36" i="15"/>
  <c r="AJ52" i="16"/>
  <c r="L39" i="36" s="1"/>
  <c r="V73" i="17"/>
  <c r="AB72" i="17"/>
  <c r="AC72" i="17"/>
  <c r="W52" i="4"/>
  <c r="AB51" i="4"/>
  <c r="AJ51" i="4" s="1"/>
  <c r="J38" i="36" s="1"/>
  <c r="AC51" i="4"/>
  <c r="AE51" i="4" s="1"/>
  <c r="AF51" i="4" s="1"/>
  <c r="AI51" i="4" s="1"/>
  <c r="D38" i="36" s="1"/>
  <c r="AC57" i="4"/>
  <c r="B47" i="13"/>
  <c r="C47" i="13" s="1"/>
  <c r="D46" i="13"/>
  <c r="T46" i="13" s="1"/>
  <c r="U46" i="13" s="1"/>
  <c r="V46" i="13" s="1"/>
  <c r="Y46" i="13" s="1"/>
  <c r="H44" i="36" s="1"/>
  <c r="B57" i="16"/>
  <c r="C57" i="16" s="1"/>
  <c r="D56" i="16"/>
  <c r="AD56" i="16" s="1"/>
  <c r="AE56" i="16" s="1"/>
  <c r="AF56" i="16" s="1"/>
  <c r="AI56" i="16" s="1"/>
  <c r="F43" i="36" s="1"/>
  <c r="B56" i="4"/>
  <c r="C56" i="4" s="1"/>
  <c r="D55" i="4"/>
  <c r="AD55" i="4" s="1"/>
  <c r="O38" i="36"/>
  <c r="AC44" i="4" l="1"/>
  <c r="AE44" i="4" s="1"/>
  <c r="AF44" i="4" s="1"/>
  <c r="AI44" i="4" s="1"/>
  <c r="D31" i="36" s="1"/>
  <c r="X46" i="4"/>
  <c r="AG45" i="4"/>
  <c r="AH45" i="4" s="1"/>
  <c r="AB45" i="4"/>
  <c r="AJ45" i="4" s="1"/>
  <c r="J32" i="36" s="1"/>
  <c r="AC45" i="4"/>
  <c r="AE45" i="4" s="1"/>
  <c r="AF45" i="4" s="1"/>
  <c r="W74" i="17"/>
  <c r="AB73" i="17"/>
  <c r="AC73" i="17"/>
  <c r="I37" i="11"/>
  <c r="K37" i="15"/>
  <c r="AJ53" i="16"/>
  <c r="L40" i="36" s="1"/>
  <c r="W27" i="17"/>
  <c r="B58" i="17"/>
  <c r="C58" i="17" s="1"/>
  <c r="D57" i="17"/>
  <c r="AD57" i="17" s="1"/>
  <c r="AE57" i="17" s="1"/>
  <c r="AF57" i="17" s="1"/>
  <c r="AI57" i="17" s="1"/>
  <c r="G44" i="36" s="1"/>
  <c r="D56" i="4"/>
  <c r="AD56" i="4" s="1"/>
  <c r="B57" i="4"/>
  <c r="C57" i="4" s="1"/>
  <c r="X53" i="4"/>
  <c r="AB52" i="4"/>
  <c r="AJ52" i="4" s="1"/>
  <c r="J39" i="36" s="1"/>
  <c r="D41" i="11"/>
  <c r="G41" i="11" s="1"/>
  <c r="H41" i="11" s="1"/>
  <c r="I44" i="36" s="1"/>
  <c r="B42" i="11"/>
  <c r="C42" i="11" s="1"/>
  <c r="B58" i="16"/>
  <c r="C58" i="16" s="1"/>
  <c r="D57" i="16"/>
  <c r="AD57" i="16" s="1"/>
  <c r="AE57" i="16" s="1"/>
  <c r="AF57" i="16" s="1"/>
  <c r="AI57" i="16" s="1"/>
  <c r="F44" i="36" s="1"/>
  <c r="O197" i="32"/>
  <c r="C33" i="35" s="1"/>
  <c r="P197" i="32"/>
  <c r="D33" i="35" s="1"/>
  <c r="B48" i="13"/>
  <c r="C48" i="13" s="1"/>
  <c r="D47" i="13"/>
  <c r="T47" i="13" s="1"/>
  <c r="U47" i="13" s="1"/>
  <c r="V47" i="13" s="1"/>
  <c r="Y47" i="13" s="1"/>
  <c r="H45" i="36" s="1"/>
  <c r="AJ53" i="17"/>
  <c r="M40" i="36" s="1"/>
  <c r="Z42" i="13"/>
  <c r="N40" i="36" s="1"/>
  <c r="AJ53" i="12"/>
  <c r="K40" i="36" s="1"/>
  <c r="B43" i="15"/>
  <c r="C43" i="15" s="1"/>
  <c r="D42" i="15"/>
  <c r="G42" i="15" s="1"/>
  <c r="H42" i="15" s="1"/>
  <c r="O39" i="36"/>
  <c r="W77" i="16"/>
  <c r="AB76" i="16"/>
  <c r="B61" i="12"/>
  <c r="C61" i="12" s="1"/>
  <c r="D60" i="12"/>
  <c r="AD60" i="12" s="1"/>
  <c r="AE60" i="12" s="1"/>
  <c r="AF60" i="12" s="1"/>
  <c r="AI60" i="12" s="1"/>
  <c r="E47" i="36" s="1"/>
  <c r="B204" i="32"/>
  <c r="C208" i="32"/>
  <c r="C209" i="32" s="1"/>
  <c r="C210" i="32" s="1"/>
  <c r="C211" i="32" s="1"/>
  <c r="C212" i="32" s="1"/>
  <c r="C213" i="32" s="1"/>
  <c r="C214" i="32" s="1"/>
  <c r="AI45" i="4" l="1"/>
  <c r="D32" i="36" s="1"/>
  <c r="Y47" i="4"/>
  <c r="AG46" i="4"/>
  <c r="AH46" i="4" s="1"/>
  <c r="AB46" i="4"/>
  <c r="AJ46" i="4" s="1"/>
  <c r="J33" i="36" s="1"/>
  <c r="AC46" i="4"/>
  <c r="AE46" i="4" s="1"/>
  <c r="AF46" i="4" s="1"/>
  <c r="I38" i="11"/>
  <c r="K38" i="15"/>
  <c r="AJ54" i="16"/>
  <c r="L41" i="36" s="1"/>
  <c r="D48" i="13"/>
  <c r="T48" i="13" s="1"/>
  <c r="U48" i="13" s="1"/>
  <c r="V48" i="13" s="1"/>
  <c r="Y48" i="13" s="1"/>
  <c r="H46" i="36" s="1"/>
  <c r="B49" i="13"/>
  <c r="C49" i="13" s="1"/>
  <c r="B62" i="12"/>
  <c r="C62" i="12" s="1"/>
  <c r="D61" i="12"/>
  <c r="AD61" i="12" s="1"/>
  <c r="AE61" i="12" s="1"/>
  <c r="AF61" i="12" s="1"/>
  <c r="AI61" i="12" s="1"/>
  <c r="E48" i="36" s="1"/>
  <c r="Y54" i="4"/>
  <c r="AB53" i="4"/>
  <c r="AJ53" i="4" s="1"/>
  <c r="J40" i="36" s="1"/>
  <c r="X28" i="17"/>
  <c r="AC27" i="17"/>
  <c r="AE27" i="17" s="1"/>
  <c r="AF27" i="17" s="1"/>
  <c r="AI27" i="17" s="1"/>
  <c r="AB27" i="17"/>
  <c r="AJ27" i="17" s="1"/>
  <c r="B58" i="4"/>
  <c r="C58" i="4" s="1"/>
  <c r="D57" i="4"/>
  <c r="AD57" i="4" s="1"/>
  <c r="AE57" i="4" s="1"/>
  <c r="AF57" i="4" s="1"/>
  <c r="AI57" i="4" s="1"/>
  <c r="D44" i="36" s="1"/>
  <c r="B211" i="32"/>
  <c r="C215" i="32"/>
  <c r="C216" i="32" s="1"/>
  <c r="C217" i="32" s="1"/>
  <c r="C218" i="32" s="1"/>
  <c r="C219" i="32" s="1"/>
  <c r="C220" i="32" s="1"/>
  <c r="C221" i="32" s="1"/>
  <c r="AC76" i="16"/>
  <c r="B59" i="16"/>
  <c r="C59" i="16" s="1"/>
  <c r="D58" i="16"/>
  <c r="AD58" i="16" s="1"/>
  <c r="AE58" i="16" s="1"/>
  <c r="AF58" i="16" s="1"/>
  <c r="AI58" i="16" s="1"/>
  <c r="F45" i="36" s="1"/>
  <c r="X78" i="16"/>
  <c r="AB77" i="16"/>
  <c r="O40" i="36"/>
  <c r="B59" i="17"/>
  <c r="C59" i="17" s="1"/>
  <c r="D58" i="17"/>
  <c r="AD58" i="17" s="1"/>
  <c r="AE58" i="17" s="1"/>
  <c r="AF58" i="17" s="1"/>
  <c r="AI58" i="17" s="1"/>
  <c r="G45" i="36" s="1"/>
  <c r="B43" i="11"/>
  <c r="C43" i="11" s="1"/>
  <c r="D42" i="11"/>
  <c r="G42" i="11" s="1"/>
  <c r="H42" i="11" s="1"/>
  <c r="I45" i="36" s="1"/>
  <c r="O204" i="32"/>
  <c r="C34" i="35" s="1"/>
  <c r="P204" i="32"/>
  <c r="D34" i="35" s="1"/>
  <c r="D43" i="15"/>
  <c r="G43" i="15" s="1"/>
  <c r="H43" i="15" s="1"/>
  <c r="B44" i="15"/>
  <c r="C44" i="15" s="1"/>
  <c r="AJ54" i="17"/>
  <c r="M41" i="36" s="1"/>
  <c r="Z43" i="13"/>
  <c r="N41" i="36" s="1"/>
  <c r="AJ54" i="12"/>
  <c r="K41" i="36" s="1"/>
  <c r="AC52" i="4"/>
  <c r="AE52" i="4" s="1"/>
  <c r="AF52" i="4" s="1"/>
  <c r="AI52" i="4" s="1"/>
  <c r="D39" i="36" s="1"/>
  <c r="X75" i="17"/>
  <c r="AB74" i="17"/>
  <c r="AC74" i="17"/>
  <c r="AI46" i="4" l="1"/>
  <c r="D33" i="36" s="1"/>
  <c r="Z48" i="4"/>
  <c r="AG47" i="4"/>
  <c r="AH47" i="4" s="1"/>
  <c r="AB47" i="4"/>
  <c r="AJ47" i="4" s="1"/>
  <c r="J34" i="36" s="1"/>
  <c r="AC47" i="4"/>
  <c r="AE47" i="4" s="1"/>
  <c r="AF47" i="4" s="1"/>
  <c r="O41" i="36"/>
  <c r="Z44" i="13"/>
  <c r="N42" i="36" s="1"/>
  <c r="AJ55" i="17"/>
  <c r="M42" i="36" s="1"/>
  <c r="AJ55" i="12"/>
  <c r="K42" i="36" s="1"/>
  <c r="B218" i="32"/>
  <c r="C222" i="32"/>
  <c r="C223" i="32" s="1"/>
  <c r="C224" i="32" s="1"/>
  <c r="C225" i="32" s="1"/>
  <c r="C226" i="32" s="1"/>
  <c r="C227" i="32" s="1"/>
  <c r="C228" i="32" s="1"/>
  <c r="Y76" i="17"/>
  <c r="AB75" i="17"/>
  <c r="K39" i="15"/>
  <c r="I39" i="11"/>
  <c r="AJ55" i="16"/>
  <c r="L42" i="36" s="1"/>
  <c r="AC77" i="16"/>
  <c r="P211" i="32"/>
  <c r="D35" i="35" s="1"/>
  <c r="O211" i="32"/>
  <c r="C35" i="35" s="1"/>
  <c r="Z55" i="4"/>
  <c r="AB54" i="4"/>
  <c r="AJ54" i="4" s="1"/>
  <c r="J41" i="36" s="1"/>
  <c r="B44" i="11"/>
  <c r="C44" i="11" s="1"/>
  <c r="D43" i="11"/>
  <c r="G43" i="11" s="1"/>
  <c r="H43" i="11" s="1"/>
  <c r="I46" i="36" s="1"/>
  <c r="Y27" i="16"/>
  <c r="AB78" i="16"/>
  <c r="AC78" i="16" s="1"/>
  <c r="B59" i="4"/>
  <c r="C59" i="4" s="1"/>
  <c r="D58" i="4"/>
  <c r="AD58" i="4" s="1"/>
  <c r="AE58" i="4" s="1"/>
  <c r="AF58" i="4" s="1"/>
  <c r="AI58" i="4" s="1"/>
  <c r="D45" i="36" s="1"/>
  <c r="D62" i="12"/>
  <c r="AD62" i="12" s="1"/>
  <c r="AE62" i="12" s="1"/>
  <c r="AF62" i="12" s="1"/>
  <c r="AI62" i="12" s="1"/>
  <c r="E49" i="36" s="1"/>
  <c r="B63" i="12"/>
  <c r="C63" i="12" s="1"/>
  <c r="M14" i="36"/>
  <c r="B50" i="13"/>
  <c r="C50" i="13" s="1"/>
  <c r="D49" i="13"/>
  <c r="T49" i="13" s="1"/>
  <c r="U49" i="13" s="1"/>
  <c r="V49" i="13" s="1"/>
  <c r="Y49" i="13" s="1"/>
  <c r="H47" i="36" s="1"/>
  <c r="B60" i="16"/>
  <c r="C60" i="16" s="1"/>
  <c r="D59" i="16"/>
  <c r="AD59" i="16" s="1"/>
  <c r="AE59" i="16" s="1"/>
  <c r="AF59" i="16" s="1"/>
  <c r="AI59" i="16" s="1"/>
  <c r="F46" i="36" s="1"/>
  <c r="G14" i="36"/>
  <c r="B45" i="15"/>
  <c r="C45" i="15" s="1"/>
  <c r="D44" i="15"/>
  <c r="G44" i="15" s="1"/>
  <c r="H44" i="15" s="1"/>
  <c r="B60" i="17"/>
  <c r="C60" i="17" s="1"/>
  <c r="D59" i="17"/>
  <c r="AD59" i="17" s="1"/>
  <c r="AE59" i="17" s="1"/>
  <c r="AF59" i="17" s="1"/>
  <c r="AI59" i="17" s="1"/>
  <c r="G46" i="36" s="1"/>
  <c r="Y29" i="17"/>
  <c r="AC28" i="17"/>
  <c r="AE28" i="17" s="1"/>
  <c r="AF28" i="17" s="1"/>
  <c r="AI28" i="17" s="1"/>
  <c r="G15" i="36" s="1"/>
  <c r="AB28" i="17"/>
  <c r="AJ28" i="17" s="1"/>
  <c r="M15" i="36" s="1"/>
  <c r="AC53" i="4"/>
  <c r="AE53" i="4" s="1"/>
  <c r="AF53" i="4" s="1"/>
  <c r="AI53" i="4" s="1"/>
  <c r="D40" i="36" s="1"/>
  <c r="AI47" i="4" l="1"/>
  <c r="D34" i="36" s="1"/>
  <c r="AA49" i="4"/>
  <c r="AG48" i="4"/>
  <c r="AH48" i="4" s="1"/>
  <c r="AB48" i="4"/>
  <c r="AJ48" i="4" s="1"/>
  <c r="J35" i="36" s="1"/>
  <c r="AC48" i="4"/>
  <c r="AE48" i="4" s="1"/>
  <c r="AF48" i="4" s="1"/>
  <c r="O42" i="36"/>
  <c r="I40" i="11"/>
  <c r="K40" i="15"/>
  <c r="AJ56" i="16"/>
  <c r="L43" i="36" s="1"/>
  <c r="Z77" i="17"/>
  <c r="AB76" i="17"/>
  <c r="AC76" i="17" s="1"/>
  <c r="B61" i="17"/>
  <c r="C61" i="17" s="1"/>
  <c r="D60" i="17"/>
  <c r="AD60" i="17" s="1"/>
  <c r="AE60" i="17" s="1"/>
  <c r="AF60" i="17" s="1"/>
  <c r="AI60" i="17" s="1"/>
  <c r="G47" i="36" s="1"/>
  <c r="B51" i="13"/>
  <c r="C51" i="13" s="1"/>
  <c r="D50" i="13"/>
  <c r="T50" i="13" s="1"/>
  <c r="U50" i="13" s="1"/>
  <c r="V50" i="13" s="1"/>
  <c r="Y50" i="13" s="1"/>
  <c r="H48" i="36" s="1"/>
  <c r="Z45" i="13"/>
  <c r="N43" i="36" s="1"/>
  <c r="AJ56" i="17"/>
  <c r="M43" i="36" s="1"/>
  <c r="AJ56" i="12"/>
  <c r="K43" i="36" s="1"/>
  <c r="B225" i="32"/>
  <c r="C229" i="32"/>
  <c r="C230" i="32" s="1"/>
  <c r="C231" i="32" s="1"/>
  <c r="C232" i="32" s="1"/>
  <c r="C233" i="32" s="1"/>
  <c r="C234" i="32" s="1"/>
  <c r="C235" i="32" s="1"/>
  <c r="Z28" i="16"/>
  <c r="AB27" i="16"/>
  <c r="AJ27" i="16" s="1"/>
  <c r="P218" i="32"/>
  <c r="D36" i="35" s="1"/>
  <c r="O218" i="32"/>
  <c r="C36" i="35" s="1"/>
  <c r="Z30" i="17"/>
  <c r="AB29" i="17"/>
  <c r="AJ29" i="17" s="1"/>
  <c r="M16" i="36" s="1"/>
  <c r="AC29" i="17"/>
  <c r="AE29" i="17" s="1"/>
  <c r="AF29" i="17" s="1"/>
  <c r="AI29" i="17" s="1"/>
  <c r="G16" i="36" s="1"/>
  <c r="B61" i="16"/>
  <c r="C61" i="16" s="1"/>
  <c r="D60" i="16"/>
  <c r="AD60" i="16" s="1"/>
  <c r="AE60" i="16" s="1"/>
  <c r="AF60" i="16" s="1"/>
  <c r="AI60" i="16" s="1"/>
  <c r="F47" i="36" s="1"/>
  <c r="B60" i="4"/>
  <c r="C60" i="4" s="1"/>
  <c r="D59" i="4"/>
  <c r="AD59" i="4" s="1"/>
  <c r="AE59" i="4" s="1"/>
  <c r="AF59" i="4" s="1"/>
  <c r="AI59" i="4" s="1"/>
  <c r="D46" i="36" s="1"/>
  <c r="AA56" i="4"/>
  <c r="AB55" i="4"/>
  <c r="AJ55" i="4" s="1"/>
  <c r="J42" i="36" s="1"/>
  <c r="D45" i="15"/>
  <c r="G45" i="15" s="1"/>
  <c r="H45" i="15" s="1"/>
  <c r="B46" i="15"/>
  <c r="C46" i="15" s="1"/>
  <c r="B64" i="12"/>
  <c r="C64" i="12" s="1"/>
  <c r="D63" i="12"/>
  <c r="AD63" i="12" s="1"/>
  <c r="AE63" i="12" s="1"/>
  <c r="AF63" i="12" s="1"/>
  <c r="AI63" i="12" s="1"/>
  <c r="E50" i="36" s="1"/>
  <c r="B45" i="11"/>
  <c r="C45" i="11" s="1"/>
  <c r="D44" i="11"/>
  <c r="G44" i="11" s="1"/>
  <c r="H44" i="11" s="1"/>
  <c r="I47" i="36" s="1"/>
  <c r="AC54" i="4"/>
  <c r="AE54" i="4" s="1"/>
  <c r="AF54" i="4" s="1"/>
  <c r="AI54" i="4" s="1"/>
  <c r="D41" i="36" s="1"/>
  <c r="AC75" i="17"/>
  <c r="AC27" i="16" l="1"/>
  <c r="AE27" i="16" s="1"/>
  <c r="AF27" i="16" s="1"/>
  <c r="AI27" i="16" s="1"/>
  <c r="AI48" i="4"/>
  <c r="D35" i="36" s="1"/>
  <c r="AG49" i="4"/>
  <c r="AH49" i="4" s="1"/>
  <c r="AB49" i="4"/>
  <c r="AJ49" i="4" s="1"/>
  <c r="J36" i="36" s="1"/>
  <c r="AC55" i="4"/>
  <c r="AE55" i="4" s="1"/>
  <c r="AF55" i="4" s="1"/>
  <c r="AI55" i="4" s="1"/>
  <c r="D42" i="36" s="1"/>
  <c r="Z46" i="13"/>
  <c r="N44" i="36" s="1"/>
  <c r="AJ57" i="17"/>
  <c r="M44" i="36" s="1"/>
  <c r="AJ57" i="12"/>
  <c r="K44" i="36" s="1"/>
  <c r="AA31" i="17"/>
  <c r="AC30" i="17"/>
  <c r="AE30" i="17" s="1"/>
  <c r="AF30" i="17" s="1"/>
  <c r="AI30" i="17" s="1"/>
  <c r="G17" i="36" s="1"/>
  <c r="AB30" i="17"/>
  <c r="AJ30" i="17" s="1"/>
  <c r="M17" i="36" s="1"/>
  <c r="B232" i="32"/>
  <c r="C236" i="32"/>
  <c r="C237" i="32" s="1"/>
  <c r="C238" i="32" s="1"/>
  <c r="C239" i="32" s="1"/>
  <c r="C240" i="32" s="1"/>
  <c r="C241" i="32" s="1"/>
  <c r="C242" i="32" s="1"/>
  <c r="B65" i="12"/>
  <c r="C65" i="12" s="1"/>
  <c r="D64" i="12"/>
  <c r="AD64" i="12" s="1"/>
  <c r="AE64" i="12" s="1"/>
  <c r="AF64" i="12" s="1"/>
  <c r="AI64" i="12" s="1"/>
  <c r="E51" i="36" s="1"/>
  <c r="AB56" i="4"/>
  <c r="AJ56" i="4" s="1"/>
  <c r="J43" i="36" s="1"/>
  <c r="K41" i="15"/>
  <c r="I41" i="11"/>
  <c r="AJ57" i="16"/>
  <c r="L44" i="36" s="1"/>
  <c r="AJ57" i="4"/>
  <c r="J44" i="36" s="1"/>
  <c r="P225" i="32"/>
  <c r="D37" i="35" s="1"/>
  <c r="O225" i="32"/>
  <c r="C37" i="35" s="1"/>
  <c r="B62" i="17"/>
  <c r="C62" i="17" s="1"/>
  <c r="D61" i="17"/>
  <c r="AD61" i="17" s="1"/>
  <c r="AE61" i="17" s="1"/>
  <c r="AF61" i="17" s="1"/>
  <c r="AI61" i="17" s="1"/>
  <c r="G48" i="36" s="1"/>
  <c r="B61" i="4"/>
  <c r="C61" i="4" s="1"/>
  <c r="D60" i="4"/>
  <c r="AD60" i="4" s="1"/>
  <c r="AE60" i="4" s="1"/>
  <c r="AF60" i="4" s="1"/>
  <c r="AI60" i="4" s="1"/>
  <c r="D47" i="36" s="1"/>
  <c r="F14" i="36"/>
  <c r="AA78" i="17"/>
  <c r="AB77" i="17"/>
  <c r="AC77" i="17" s="1"/>
  <c r="B62" i="16"/>
  <c r="C62" i="16" s="1"/>
  <c r="D61" i="16"/>
  <c r="AD61" i="16" s="1"/>
  <c r="AE61" i="16" s="1"/>
  <c r="AF61" i="16" s="1"/>
  <c r="AI61" i="16" s="1"/>
  <c r="F48" i="36" s="1"/>
  <c r="L14" i="36"/>
  <c r="B47" i="15"/>
  <c r="C47" i="15" s="1"/>
  <c r="D46" i="15"/>
  <c r="G46" i="15" s="1"/>
  <c r="H46" i="15" s="1"/>
  <c r="AA29" i="16"/>
  <c r="AC28" i="16"/>
  <c r="AE28" i="16" s="1"/>
  <c r="AF28" i="16" s="1"/>
  <c r="AI28" i="16" s="1"/>
  <c r="F15" i="36" s="1"/>
  <c r="AB28" i="16"/>
  <c r="AJ28" i="16" s="1"/>
  <c r="L15" i="36" s="1"/>
  <c r="B46" i="11"/>
  <c r="C46" i="11" s="1"/>
  <c r="D45" i="11"/>
  <c r="G45" i="11" s="1"/>
  <c r="H45" i="11" s="1"/>
  <c r="I48" i="36" s="1"/>
  <c r="B52" i="13"/>
  <c r="C52" i="13" s="1"/>
  <c r="D51" i="13"/>
  <c r="T51" i="13" s="1"/>
  <c r="U51" i="13" s="1"/>
  <c r="V51" i="13" s="1"/>
  <c r="Y51" i="13" s="1"/>
  <c r="H49" i="36" s="1"/>
  <c r="O43" i="36"/>
  <c r="AC49" i="4" l="1"/>
  <c r="AE49" i="4" s="1"/>
  <c r="AF49" i="4" s="1"/>
  <c r="AI49" i="4" s="1"/>
  <c r="D36" i="36" s="1"/>
  <c r="B239" i="32"/>
  <c r="C243" i="32"/>
  <c r="C244" i="32" s="1"/>
  <c r="C245" i="32" s="1"/>
  <c r="C246" i="32" s="1"/>
  <c r="C247" i="32" s="1"/>
  <c r="C248" i="32" s="1"/>
  <c r="C249" i="32" s="1"/>
  <c r="B63" i="16"/>
  <c r="C63" i="16" s="1"/>
  <c r="D62" i="16"/>
  <c r="AD62" i="16" s="1"/>
  <c r="AE62" i="16" s="1"/>
  <c r="AF62" i="16" s="1"/>
  <c r="AI62" i="16" s="1"/>
  <c r="F49" i="36" s="1"/>
  <c r="D61" i="4"/>
  <c r="AD61" i="4" s="1"/>
  <c r="AE61" i="4" s="1"/>
  <c r="AF61" i="4" s="1"/>
  <c r="AI61" i="4" s="1"/>
  <c r="D48" i="36" s="1"/>
  <c r="B62" i="4"/>
  <c r="C62" i="4" s="1"/>
  <c r="O232" i="32"/>
  <c r="C38" i="35" s="1"/>
  <c r="P232" i="32"/>
  <c r="D38" i="35" s="1"/>
  <c r="D47" i="15"/>
  <c r="G47" i="15" s="1"/>
  <c r="H47" i="15" s="1"/>
  <c r="B48" i="15"/>
  <c r="C48" i="15" s="1"/>
  <c r="O44" i="36"/>
  <c r="AB78" i="17"/>
  <c r="AC78" i="17" s="1"/>
  <c r="I42" i="11"/>
  <c r="K42" i="15"/>
  <c r="AJ58" i="4"/>
  <c r="J45" i="36" s="1"/>
  <c r="AJ58" i="16"/>
  <c r="L45" i="36" s="1"/>
  <c r="D46" i="11"/>
  <c r="G46" i="11" s="1"/>
  <c r="H46" i="11" s="1"/>
  <c r="I49" i="36" s="1"/>
  <c r="B47" i="11"/>
  <c r="C47" i="11" s="1"/>
  <c r="AB29" i="16"/>
  <c r="AJ29" i="16" s="1"/>
  <c r="AC56" i="4"/>
  <c r="AE56" i="4" s="1"/>
  <c r="AF56" i="4" s="1"/>
  <c r="AI56" i="4" s="1"/>
  <c r="D43" i="36" s="1"/>
  <c r="AB31" i="17"/>
  <c r="AJ31" i="17" s="1"/>
  <c r="AC31" i="17"/>
  <c r="AE31" i="17" s="1"/>
  <c r="AF31" i="17" s="1"/>
  <c r="AI31" i="17" s="1"/>
  <c r="D52" i="13"/>
  <c r="T52" i="13" s="1"/>
  <c r="U52" i="13" s="1"/>
  <c r="V52" i="13" s="1"/>
  <c r="Y52" i="13" s="1"/>
  <c r="H50" i="36" s="1"/>
  <c r="B53" i="13"/>
  <c r="C53" i="13" s="1"/>
  <c r="D62" i="17"/>
  <c r="AD62" i="17" s="1"/>
  <c r="AE62" i="17" s="1"/>
  <c r="AF62" i="17" s="1"/>
  <c r="AI62" i="17" s="1"/>
  <c r="G49" i="36" s="1"/>
  <c r="B63" i="17"/>
  <c r="C63" i="17" s="1"/>
  <c r="AJ58" i="17"/>
  <c r="M45" i="36" s="1"/>
  <c r="Z47" i="13"/>
  <c r="N45" i="36" s="1"/>
  <c r="AJ58" i="12"/>
  <c r="K45" i="36" s="1"/>
  <c r="D65" i="12"/>
  <c r="AD65" i="12" s="1"/>
  <c r="AE65" i="12" s="1"/>
  <c r="AF65" i="12" s="1"/>
  <c r="AI65" i="12" s="1"/>
  <c r="E52" i="36" s="1"/>
  <c r="B66" i="12"/>
  <c r="C66" i="12" s="1"/>
  <c r="B48" i="11" l="1"/>
  <c r="C48" i="11" s="1"/>
  <c r="D47" i="11"/>
  <c r="G47" i="11" s="1"/>
  <c r="H47" i="11" s="1"/>
  <c r="I50" i="36" s="1"/>
  <c r="Z48" i="13"/>
  <c r="N46" i="36" s="1"/>
  <c r="AJ59" i="17"/>
  <c r="M46" i="36" s="1"/>
  <c r="AJ59" i="12"/>
  <c r="K46" i="36" s="1"/>
  <c r="I43" i="11"/>
  <c r="K43" i="15"/>
  <c r="AJ59" i="4"/>
  <c r="J46" i="36" s="1"/>
  <c r="AJ59" i="16"/>
  <c r="L46" i="36" s="1"/>
  <c r="L16" i="36"/>
  <c r="G18" i="36"/>
  <c r="M18" i="36"/>
  <c r="B63" i="4"/>
  <c r="C63" i="4" s="1"/>
  <c r="D62" i="4"/>
  <c r="AD62" i="4" s="1"/>
  <c r="AE62" i="4" s="1"/>
  <c r="AF62" i="4" s="1"/>
  <c r="AI62" i="4" s="1"/>
  <c r="D49" i="36" s="1"/>
  <c r="D53" i="13"/>
  <c r="T53" i="13" s="1"/>
  <c r="U53" i="13" s="1"/>
  <c r="V53" i="13" s="1"/>
  <c r="Y53" i="13" s="1"/>
  <c r="H51" i="36" s="1"/>
  <c r="B54" i="13"/>
  <c r="C54" i="13" s="1"/>
  <c r="B67" i="12"/>
  <c r="C67" i="12" s="1"/>
  <c r="D66" i="12"/>
  <c r="AD66" i="12" s="1"/>
  <c r="AE66" i="12" s="1"/>
  <c r="AF66" i="12" s="1"/>
  <c r="AI66" i="12" s="1"/>
  <c r="E53" i="36" s="1"/>
  <c r="B64" i="17"/>
  <c r="C64" i="17" s="1"/>
  <c r="D63" i="17"/>
  <c r="AD63" i="17" s="1"/>
  <c r="AE63" i="17" s="1"/>
  <c r="AF63" i="17" s="1"/>
  <c r="AI63" i="17" s="1"/>
  <c r="G50" i="36" s="1"/>
  <c r="O45" i="36"/>
  <c r="B64" i="16"/>
  <c r="C64" i="16" s="1"/>
  <c r="D63" i="16"/>
  <c r="AD63" i="16" s="1"/>
  <c r="AE63" i="16" s="1"/>
  <c r="AF63" i="16" s="1"/>
  <c r="AI63" i="16" s="1"/>
  <c r="F50" i="36" s="1"/>
  <c r="AC29" i="16"/>
  <c r="AE29" i="16" s="1"/>
  <c r="AF29" i="16" s="1"/>
  <c r="AI29" i="16" s="1"/>
  <c r="B49" i="15"/>
  <c r="C49" i="15" s="1"/>
  <c r="D48" i="15"/>
  <c r="G48" i="15" s="1"/>
  <c r="H48" i="15" s="1"/>
  <c r="B246" i="32"/>
  <c r="C250" i="32"/>
  <c r="C251" i="32" s="1"/>
  <c r="C252" i="32" s="1"/>
  <c r="C253" i="32" s="1"/>
  <c r="C254" i="32" s="1"/>
  <c r="C255" i="32" s="1"/>
  <c r="C256" i="32" s="1"/>
  <c r="P239" i="32"/>
  <c r="D39" i="35" s="1"/>
  <c r="O239" i="32"/>
  <c r="C39" i="35" s="1"/>
  <c r="B65" i="17" l="1"/>
  <c r="C65" i="17" s="1"/>
  <c r="D64" i="17"/>
  <c r="AD64" i="17" s="1"/>
  <c r="AE64" i="17" s="1"/>
  <c r="AF64" i="17" s="1"/>
  <c r="AI64" i="17" s="1"/>
  <c r="G51" i="36" s="1"/>
  <c r="O46" i="36"/>
  <c r="B253" i="32"/>
  <c r="C257" i="32"/>
  <c r="C258" i="32" s="1"/>
  <c r="C259" i="32" s="1"/>
  <c r="C260" i="32" s="1"/>
  <c r="C261" i="32" s="1"/>
  <c r="C262" i="32" s="1"/>
  <c r="C263" i="32" s="1"/>
  <c r="B64" i="4"/>
  <c r="C64" i="4" s="1"/>
  <c r="D63" i="4"/>
  <c r="AD63" i="4" s="1"/>
  <c r="AE63" i="4" s="1"/>
  <c r="AF63" i="4" s="1"/>
  <c r="AI63" i="4" s="1"/>
  <c r="D50" i="36" s="1"/>
  <c r="O246" i="32"/>
  <c r="C40" i="35" s="1"/>
  <c r="P246" i="32"/>
  <c r="D40" i="35" s="1"/>
  <c r="B50" i="15"/>
  <c r="C50" i="15" s="1"/>
  <c r="D49" i="15"/>
  <c r="G49" i="15" s="1"/>
  <c r="H49" i="15" s="1"/>
  <c r="D67" i="12"/>
  <c r="AD67" i="12" s="1"/>
  <c r="AE67" i="12" s="1"/>
  <c r="AF67" i="12" s="1"/>
  <c r="AI67" i="12" s="1"/>
  <c r="E54" i="36" s="1"/>
  <c r="B68" i="12"/>
  <c r="C68" i="12" s="1"/>
  <c r="D64" i="16"/>
  <c r="AD64" i="16" s="1"/>
  <c r="AE64" i="16" s="1"/>
  <c r="AF64" i="16" s="1"/>
  <c r="AI64" i="16" s="1"/>
  <c r="F51" i="36" s="1"/>
  <c r="B65" i="16"/>
  <c r="C65" i="16" s="1"/>
  <c r="F16" i="36"/>
  <c r="B55" i="13"/>
  <c r="C55" i="13" s="1"/>
  <c r="D54" i="13"/>
  <c r="T54" i="13" s="1"/>
  <c r="U54" i="13" s="1"/>
  <c r="V54" i="13" s="1"/>
  <c r="Y54" i="13" s="1"/>
  <c r="H52" i="36" s="1"/>
  <c r="I44" i="11"/>
  <c r="K44" i="15"/>
  <c r="AJ60" i="4"/>
  <c r="J47" i="36" s="1"/>
  <c r="AJ60" i="16"/>
  <c r="L47" i="36" s="1"/>
  <c r="AJ60" i="12"/>
  <c r="K47" i="36" s="1"/>
  <c r="Z49" i="13"/>
  <c r="N47" i="36" s="1"/>
  <c r="AJ60" i="17"/>
  <c r="B49" i="11"/>
  <c r="C49" i="11" s="1"/>
  <c r="D48" i="11"/>
  <c r="G48" i="11" s="1"/>
  <c r="H48" i="11" s="1"/>
  <c r="I51" i="36" s="1"/>
  <c r="B56" i="13" l="1"/>
  <c r="C56" i="13" s="1"/>
  <c r="D55" i="13"/>
  <c r="T55" i="13" s="1"/>
  <c r="U55" i="13" s="1"/>
  <c r="V55" i="13" s="1"/>
  <c r="Y55" i="13" s="1"/>
  <c r="H53" i="36" s="1"/>
  <c r="B65" i="4"/>
  <c r="C65" i="4" s="1"/>
  <c r="D64" i="4"/>
  <c r="AD64" i="4" s="1"/>
  <c r="AE64" i="4" s="1"/>
  <c r="AF64" i="4" s="1"/>
  <c r="AI64" i="4" s="1"/>
  <c r="D51" i="36" s="1"/>
  <c r="D68" i="12"/>
  <c r="AD68" i="12" s="1"/>
  <c r="AE68" i="12" s="1"/>
  <c r="AF68" i="12" s="1"/>
  <c r="AI68" i="12" s="1"/>
  <c r="E55" i="36" s="1"/>
  <c r="B69" i="12"/>
  <c r="C69" i="12" s="1"/>
  <c r="B260" i="32"/>
  <c r="C264" i="32"/>
  <c r="C265" i="32" s="1"/>
  <c r="C266" i="32" s="1"/>
  <c r="C267" i="32" s="1"/>
  <c r="C268" i="32" s="1"/>
  <c r="C269" i="32" s="1"/>
  <c r="C270" i="32" s="1"/>
  <c r="I45" i="11"/>
  <c r="K45" i="15"/>
  <c r="AJ61" i="4"/>
  <c r="J48" i="36" s="1"/>
  <c r="AJ61" i="16"/>
  <c r="M47" i="36"/>
  <c r="O253" i="32"/>
  <c r="C41" i="35" s="1"/>
  <c r="P253" i="32"/>
  <c r="D41" i="35" s="1"/>
  <c r="D50" i="15"/>
  <c r="G50" i="15" s="1"/>
  <c r="H50" i="15" s="1"/>
  <c r="B51" i="15"/>
  <c r="C51" i="15" s="1"/>
  <c r="O47" i="36"/>
  <c r="AJ61" i="12"/>
  <c r="K48" i="36" s="1"/>
  <c r="Z50" i="13"/>
  <c r="N48" i="36" s="1"/>
  <c r="AJ61" i="17"/>
  <c r="M48" i="36" s="1"/>
  <c r="B50" i="11"/>
  <c r="C50" i="11" s="1"/>
  <c r="D49" i="11"/>
  <c r="G49" i="11" s="1"/>
  <c r="H49" i="11" s="1"/>
  <c r="I52" i="36" s="1"/>
  <c r="D65" i="16"/>
  <c r="AD65" i="16" s="1"/>
  <c r="AE65" i="16" s="1"/>
  <c r="AF65" i="16" s="1"/>
  <c r="AI65" i="16" s="1"/>
  <c r="F52" i="36" s="1"/>
  <c r="B66" i="16"/>
  <c r="C66" i="16" s="1"/>
  <c r="B66" i="17"/>
  <c r="C66" i="17" s="1"/>
  <c r="D65" i="17"/>
  <c r="AD65" i="17" s="1"/>
  <c r="AE65" i="17" s="1"/>
  <c r="AF65" i="17" s="1"/>
  <c r="AI65" i="17" s="1"/>
  <c r="G52" i="36" s="1"/>
  <c r="O48" i="36" l="1"/>
  <c r="B70" i="12"/>
  <c r="C70" i="12" s="1"/>
  <c r="D69" i="12"/>
  <c r="AD69" i="12" s="1"/>
  <c r="AE69" i="12" s="1"/>
  <c r="AF69" i="12" s="1"/>
  <c r="AI69" i="12" s="1"/>
  <c r="E56" i="36" s="1"/>
  <c r="B51" i="11"/>
  <c r="C51" i="11" s="1"/>
  <c r="D50" i="11"/>
  <c r="G50" i="11" s="1"/>
  <c r="H50" i="11" s="1"/>
  <c r="I53" i="36" s="1"/>
  <c r="L48" i="36"/>
  <c r="D65" i="4"/>
  <c r="AD65" i="4" s="1"/>
  <c r="AE65" i="4" s="1"/>
  <c r="AF65" i="4" s="1"/>
  <c r="AI65" i="4" s="1"/>
  <c r="D52" i="36" s="1"/>
  <c r="B66" i="4"/>
  <c r="C66" i="4" s="1"/>
  <c r="AJ62" i="12"/>
  <c r="K49" i="36" s="1"/>
  <c r="Z51" i="13"/>
  <c r="N49" i="36" s="1"/>
  <c r="AJ62" i="17"/>
  <c r="M49" i="36" s="1"/>
  <c r="B267" i="32"/>
  <c r="C271" i="32"/>
  <c r="C272" i="32" s="1"/>
  <c r="C273" i="32" s="1"/>
  <c r="C274" i="32" s="1"/>
  <c r="C275" i="32" s="1"/>
  <c r="C276" i="32" s="1"/>
  <c r="C277" i="32" s="1"/>
  <c r="D56" i="13"/>
  <c r="T56" i="13" s="1"/>
  <c r="U56" i="13" s="1"/>
  <c r="V56" i="13" s="1"/>
  <c r="Y56" i="13" s="1"/>
  <c r="H54" i="36" s="1"/>
  <c r="B57" i="13"/>
  <c r="C57" i="13" s="1"/>
  <c r="B67" i="17"/>
  <c r="C67" i="17" s="1"/>
  <c r="D66" i="17"/>
  <c r="AD66" i="17" s="1"/>
  <c r="AE66" i="17" s="1"/>
  <c r="AF66" i="17" s="1"/>
  <c r="AI66" i="17" s="1"/>
  <c r="G53" i="36" s="1"/>
  <c r="D66" i="16"/>
  <c r="AD66" i="16" s="1"/>
  <c r="AE66" i="16" s="1"/>
  <c r="AF66" i="16" s="1"/>
  <c r="AI66" i="16" s="1"/>
  <c r="F53" i="36" s="1"/>
  <c r="B67" i="16"/>
  <c r="C67" i="16" s="1"/>
  <c r="B52" i="15"/>
  <c r="C52" i="15" s="1"/>
  <c r="D51" i="15"/>
  <c r="G51" i="15" s="1"/>
  <c r="H51" i="15" s="1"/>
  <c r="I46" i="11"/>
  <c r="K46" i="15"/>
  <c r="AJ62" i="4"/>
  <c r="J49" i="36" s="1"/>
  <c r="AJ62" i="16"/>
  <c r="L49" i="36" s="1"/>
  <c r="P260" i="32"/>
  <c r="D42" i="35" s="1"/>
  <c r="O260" i="32"/>
  <c r="C42" i="35" s="1"/>
  <c r="O49" i="36" l="1"/>
  <c r="B53" i="15"/>
  <c r="C53" i="15" s="1"/>
  <c r="D52" i="15"/>
  <c r="G52" i="15" s="1"/>
  <c r="H52" i="15" s="1"/>
  <c r="O267" i="32"/>
  <c r="C43" i="35" s="1"/>
  <c r="P267" i="32"/>
  <c r="D43" i="35" s="1"/>
  <c r="K47" i="15"/>
  <c r="I47" i="11"/>
  <c r="AJ63" i="4"/>
  <c r="J50" i="36" s="1"/>
  <c r="AJ63" i="16"/>
  <c r="L50" i="36" s="1"/>
  <c r="D67" i="16"/>
  <c r="AD67" i="16" s="1"/>
  <c r="AE67" i="16" s="1"/>
  <c r="AF67" i="16" s="1"/>
  <c r="AI67" i="16" s="1"/>
  <c r="F54" i="36" s="1"/>
  <c r="B68" i="16"/>
  <c r="C68" i="16" s="1"/>
  <c r="B68" i="17"/>
  <c r="C68" i="17" s="1"/>
  <c r="D67" i="17"/>
  <c r="AD67" i="17" s="1"/>
  <c r="AE67" i="17" s="1"/>
  <c r="AF67" i="17" s="1"/>
  <c r="AI67" i="17" s="1"/>
  <c r="G54" i="36" s="1"/>
  <c r="D66" i="4"/>
  <c r="AD66" i="4" s="1"/>
  <c r="AE66" i="4" s="1"/>
  <c r="AF66" i="4" s="1"/>
  <c r="AI66" i="4" s="1"/>
  <c r="D53" i="36" s="1"/>
  <c r="B67" i="4"/>
  <c r="C67" i="4" s="1"/>
  <c r="B52" i="11"/>
  <c r="C52" i="11" s="1"/>
  <c r="D51" i="11"/>
  <c r="G51" i="11" s="1"/>
  <c r="H51" i="11" s="1"/>
  <c r="I54" i="36" s="1"/>
  <c r="B58" i="13"/>
  <c r="C58" i="13" s="1"/>
  <c r="D57" i="13"/>
  <c r="T57" i="13" s="1"/>
  <c r="U57" i="13" s="1"/>
  <c r="V57" i="13" s="1"/>
  <c r="Y57" i="13" s="1"/>
  <c r="H55" i="36" s="1"/>
  <c r="AJ63" i="12"/>
  <c r="K50" i="36" s="1"/>
  <c r="Z52" i="13"/>
  <c r="N50" i="36" s="1"/>
  <c r="AJ63" i="17"/>
  <c r="M50" i="36" s="1"/>
  <c r="B71" i="12"/>
  <c r="C71" i="12" s="1"/>
  <c r="D70" i="12"/>
  <c r="AD70" i="12" s="1"/>
  <c r="AE70" i="12" s="1"/>
  <c r="AF70" i="12" s="1"/>
  <c r="AI70" i="12" s="1"/>
  <c r="E57" i="36" s="1"/>
  <c r="C278" i="32"/>
  <c r="C279" i="32" s="1"/>
  <c r="C280" i="32" s="1"/>
  <c r="C281" i="32" s="1"/>
  <c r="C282" i="32" s="1"/>
  <c r="C283" i="32" s="1"/>
  <c r="C284" i="32" s="1"/>
  <c r="B274" i="32"/>
  <c r="D71" i="12" l="1"/>
  <c r="AD71" i="12" s="1"/>
  <c r="AE71" i="12" s="1"/>
  <c r="AF71" i="12" s="1"/>
  <c r="AI71" i="12" s="1"/>
  <c r="E58" i="36" s="1"/>
  <c r="B72" i="12"/>
  <c r="C72" i="12" s="1"/>
  <c r="B53" i="11"/>
  <c r="C53" i="11" s="1"/>
  <c r="D52" i="11"/>
  <c r="G52" i="11" s="1"/>
  <c r="H52" i="11" s="1"/>
  <c r="I55" i="36" s="1"/>
  <c r="AJ64" i="12"/>
  <c r="K51" i="36" s="1"/>
  <c r="Z53" i="13"/>
  <c r="N51" i="36" s="1"/>
  <c r="AJ64" i="17"/>
  <c r="M51" i="36" s="1"/>
  <c r="O274" i="32"/>
  <c r="C44" i="35" s="1"/>
  <c r="P274" i="32"/>
  <c r="D44" i="35" s="1"/>
  <c r="B281" i="32"/>
  <c r="C285" i="32"/>
  <c r="C286" i="32" s="1"/>
  <c r="C287" i="32" s="1"/>
  <c r="C288" i="32" s="1"/>
  <c r="C289" i="32" s="1"/>
  <c r="C290" i="32" s="1"/>
  <c r="C291" i="32" s="1"/>
  <c r="B59" i="13"/>
  <c r="C59" i="13" s="1"/>
  <c r="D58" i="13"/>
  <c r="T58" i="13" s="1"/>
  <c r="U58" i="13" s="1"/>
  <c r="V58" i="13" s="1"/>
  <c r="Y58" i="13" s="1"/>
  <c r="H56" i="36" s="1"/>
  <c r="B68" i="4"/>
  <c r="C68" i="4" s="1"/>
  <c r="D67" i="4"/>
  <c r="AD67" i="4" s="1"/>
  <c r="AE67" i="4" s="1"/>
  <c r="AF67" i="4" s="1"/>
  <c r="AI67" i="4" s="1"/>
  <c r="D54" i="36" s="1"/>
  <c r="B69" i="16"/>
  <c r="C69" i="16" s="1"/>
  <c r="D68" i="16"/>
  <c r="AD68" i="16" s="1"/>
  <c r="AE68" i="16" s="1"/>
  <c r="AF68" i="16" s="1"/>
  <c r="AI68" i="16" s="1"/>
  <c r="F55" i="36" s="1"/>
  <c r="K48" i="15"/>
  <c r="I48" i="11"/>
  <c r="AJ64" i="4"/>
  <c r="J51" i="36" s="1"/>
  <c r="AJ64" i="16"/>
  <c r="L51" i="36" s="1"/>
  <c r="D53" i="15"/>
  <c r="G53" i="15" s="1"/>
  <c r="H53" i="15" s="1"/>
  <c r="B54" i="15"/>
  <c r="C54" i="15" s="1"/>
  <c r="B69" i="17"/>
  <c r="C69" i="17" s="1"/>
  <c r="D68" i="17"/>
  <c r="AD68" i="17" s="1"/>
  <c r="AE68" i="17" s="1"/>
  <c r="AF68" i="17" s="1"/>
  <c r="AI68" i="17" s="1"/>
  <c r="G55" i="36" s="1"/>
  <c r="O50" i="36"/>
  <c r="O51" i="36" l="1"/>
  <c r="B69" i="4"/>
  <c r="C69" i="4" s="1"/>
  <c r="D68" i="4"/>
  <c r="AD68" i="4" s="1"/>
  <c r="AE68" i="4" s="1"/>
  <c r="AF68" i="4" s="1"/>
  <c r="AI68" i="4" s="1"/>
  <c r="D55" i="36" s="1"/>
  <c r="D69" i="17"/>
  <c r="AD69" i="17" s="1"/>
  <c r="AE69" i="17" s="1"/>
  <c r="AF69" i="17" s="1"/>
  <c r="AI69" i="17" s="1"/>
  <c r="G56" i="36" s="1"/>
  <c r="B70" i="17"/>
  <c r="C70" i="17" s="1"/>
  <c r="B70" i="16"/>
  <c r="C70" i="16" s="1"/>
  <c r="D69" i="16"/>
  <c r="AD69" i="16" s="1"/>
  <c r="AE69" i="16" s="1"/>
  <c r="AF69" i="16" s="1"/>
  <c r="AI69" i="16" s="1"/>
  <c r="F56" i="36" s="1"/>
  <c r="AJ65" i="12"/>
  <c r="K52" i="36" s="1"/>
  <c r="Z54" i="13"/>
  <c r="N52" i="36" s="1"/>
  <c r="AJ65" i="17"/>
  <c r="M52" i="36" s="1"/>
  <c r="D54" i="15"/>
  <c r="G54" i="15" s="1"/>
  <c r="H54" i="15" s="1"/>
  <c r="B55" i="15"/>
  <c r="C55" i="15" s="1"/>
  <c r="K49" i="15"/>
  <c r="I49" i="11"/>
  <c r="AJ65" i="4"/>
  <c r="J52" i="36" s="1"/>
  <c r="AJ65" i="16"/>
  <c r="L52" i="36" s="1"/>
  <c r="D59" i="13"/>
  <c r="T59" i="13" s="1"/>
  <c r="U59" i="13" s="1"/>
  <c r="V59" i="13" s="1"/>
  <c r="Y59" i="13" s="1"/>
  <c r="H57" i="36" s="1"/>
  <c r="B60" i="13"/>
  <c r="C60" i="13" s="1"/>
  <c r="B288" i="32"/>
  <c r="C292" i="32"/>
  <c r="C293" i="32" s="1"/>
  <c r="C294" i="32" s="1"/>
  <c r="C295" i="32" s="1"/>
  <c r="C296" i="32" s="1"/>
  <c r="C297" i="32" s="1"/>
  <c r="C298" i="32" s="1"/>
  <c r="B54" i="11"/>
  <c r="C54" i="11" s="1"/>
  <c r="D53" i="11"/>
  <c r="G53" i="11" s="1"/>
  <c r="H53" i="11" s="1"/>
  <c r="I56" i="36" s="1"/>
  <c r="P281" i="32"/>
  <c r="D45" i="35" s="1"/>
  <c r="O281" i="32"/>
  <c r="C45" i="35" s="1"/>
  <c r="B73" i="12"/>
  <c r="C73" i="12" s="1"/>
  <c r="D72" i="12"/>
  <c r="AD72" i="12" s="1"/>
  <c r="AE72" i="12" s="1"/>
  <c r="AF72" i="12" s="1"/>
  <c r="AI72" i="12" s="1"/>
  <c r="E59" i="36" s="1"/>
  <c r="O52" i="36" l="1"/>
  <c r="D70" i="16"/>
  <c r="AD70" i="16" s="1"/>
  <c r="AE70" i="16" s="1"/>
  <c r="AF70" i="16" s="1"/>
  <c r="AI70" i="16" s="1"/>
  <c r="F57" i="36" s="1"/>
  <c r="B71" i="16"/>
  <c r="C71" i="16" s="1"/>
  <c r="D54" i="11"/>
  <c r="G54" i="11" s="1"/>
  <c r="H54" i="11" s="1"/>
  <c r="I57" i="36" s="1"/>
  <c r="B55" i="11"/>
  <c r="C55" i="11" s="1"/>
  <c r="B71" i="17"/>
  <c r="C71" i="17" s="1"/>
  <c r="D70" i="17"/>
  <c r="AD70" i="17" s="1"/>
  <c r="AE70" i="17" s="1"/>
  <c r="AF70" i="17" s="1"/>
  <c r="AI70" i="17" s="1"/>
  <c r="G57" i="36" s="1"/>
  <c r="AJ66" i="12"/>
  <c r="K53" i="36" s="1"/>
  <c r="Z55" i="13"/>
  <c r="N53" i="36" s="1"/>
  <c r="AJ66" i="17"/>
  <c r="M53" i="36" s="1"/>
  <c r="C299" i="32"/>
  <c r="C300" i="32" s="1"/>
  <c r="C301" i="32" s="1"/>
  <c r="C302" i="32" s="1"/>
  <c r="C303" i="32" s="1"/>
  <c r="C304" i="32" s="1"/>
  <c r="C305" i="32" s="1"/>
  <c r="B295" i="32"/>
  <c r="B61" i="13"/>
  <c r="C61" i="13" s="1"/>
  <c r="D60" i="13"/>
  <c r="T60" i="13" s="1"/>
  <c r="U60" i="13" s="1"/>
  <c r="V60" i="13" s="1"/>
  <c r="Y60" i="13" s="1"/>
  <c r="H58" i="36" s="1"/>
  <c r="B56" i="15"/>
  <c r="C56" i="15" s="1"/>
  <c r="D55" i="15"/>
  <c r="G55" i="15" s="1"/>
  <c r="H55" i="15" s="1"/>
  <c r="P288" i="32"/>
  <c r="D46" i="35" s="1"/>
  <c r="O288" i="32"/>
  <c r="C46" i="35" s="1"/>
  <c r="D73" i="12"/>
  <c r="AD73" i="12" s="1"/>
  <c r="AE73" i="12" s="1"/>
  <c r="AF73" i="12" s="1"/>
  <c r="AI73" i="12" s="1"/>
  <c r="E60" i="36" s="1"/>
  <c r="B74" i="12"/>
  <c r="C74" i="12" s="1"/>
  <c r="K50" i="15"/>
  <c r="I50" i="11"/>
  <c r="AJ66" i="4"/>
  <c r="J53" i="36" s="1"/>
  <c r="AJ66" i="16"/>
  <c r="L53" i="36" s="1"/>
  <c r="B70" i="4"/>
  <c r="C70" i="4" s="1"/>
  <c r="D69" i="4"/>
  <c r="AD69" i="4" s="1"/>
  <c r="AE69" i="4" s="1"/>
  <c r="AF69" i="4" s="1"/>
  <c r="AI69" i="4" s="1"/>
  <c r="D56" i="36" s="1"/>
  <c r="O53" i="36" l="1"/>
  <c r="D71" i="17"/>
  <c r="AD71" i="17" s="1"/>
  <c r="AE71" i="17" s="1"/>
  <c r="AF71" i="17" s="1"/>
  <c r="AI71" i="17" s="1"/>
  <c r="G58" i="36" s="1"/>
  <c r="B72" i="17"/>
  <c r="C72" i="17" s="1"/>
  <c r="B57" i="15"/>
  <c r="C57" i="15" s="1"/>
  <c r="D56" i="15"/>
  <c r="G56" i="15" s="1"/>
  <c r="H56" i="15" s="1"/>
  <c r="B62" i="13"/>
  <c r="C62" i="13" s="1"/>
  <c r="D61" i="13"/>
  <c r="T61" i="13" s="1"/>
  <c r="U61" i="13" s="1"/>
  <c r="V61" i="13" s="1"/>
  <c r="Y61" i="13" s="1"/>
  <c r="H59" i="36" s="1"/>
  <c r="B56" i="11"/>
  <c r="C56" i="11" s="1"/>
  <c r="D55" i="11"/>
  <c r="G55" i="11" s="1"/>
  <c r="H55" i="11" s="1"/>
  <c r="I58" i="36" s="1"/>
  <c r="B302" i="32"/>
  <c r="C306" i="32"/>
  <c r="C307" i="32" s="1"/>
  <c r="C308" i="32" s="1"/>
  <c r="C309" i="32" s="1"/>
  <c r="C310" i="32" s="1"/>
  <c r="C311" i="32" s="1"/>
  <c r="C312" i="32" s="1"/>
  <c r="B72" i="16"/>
  <c r="C72" i="16" s="1"/>
  <c r="D71" i="16"/>
  <c r="AD71" i="16" s="1"/>
  <c r="AE71" i="16" s="1"/>
  <c r="AF71" i="16" s="1"/>
  <c r="AI71" i="16" s="1"/>
  <c r="F58" i="36" s="1"/>
  <c r="B75" i="12"/>
  <c r="C75" i="12" s="1"/>
  <c r="D74" i="12"/>
  <c r="AD74" i="12" s="1"/>
  <c r="AE74" i="12" s="1"/>
  <c r="AF74" i="12" s="1"/>
  <c r="AI74" i="12" s="1"/>
  <c r="E61" i="36" s="1"/>
  <c r="P295" i="32"/>
  <c r="D47" i="35" s="1"/>
  <c r="O295" i="32"/>
  <c r="C47" i="35" s="1"/>
  <c r="K51" i="15"/>
  <c r="I51" i="11"/>
  <c r="AJ67" i="4"/>
  <c r="J54" i="36" s="1"/>
  <c r="AJ67" i="16"/>
  <c r="L54" i="36" s="1"/>
  <c r="B71" i="4"/>
  <c r="C71" i="4" s="1"/>
  <c r="D70" i="4"/>
  <c r="AD70" i="4" s="1"/>
  <c r="AE70" i="4" s="1"/>
  <c r="AF70" i="4" s="1"/>
  <c r="AI70" i="4" s="1"/>
  <c r="D57" i="36" s="1"/>
  <c r="AJ67" i="12"/>
  <c r="K54" i="36" s="1"/>
  <c r="Z56" i="13"/>
  <c r="N54" i="36" s="1"/>
  <c r="AJ67" i="17"/>
  <c r="M54" i="36" s="1"/>
  <c r="AJ68" i="12" l="1"/>
  <c r="K55" i="36" s="1"/>
  <c r="Z57" i="13"/>
  <c r="N55" i="36" s="1"/>
  <c r="AJ68" i="17"/>
  <c r="M55" i="36" s="1"/>
  <c r="D56" i="11"/>
  <c r="G56" i="11" s="1"/>
  <c r="H56" i="11" s="1"/>
  <c r="I59" i="36" s="1"/>
  <c r="B57" i="11"/>
  <c r="C57" i="11" s="1"/>
  <c r="D71" i="4"/>
  <c r="AD71" i="4" s="1"/>
  <c r="AE71" i="4" s="1"/>
  <c r="AF71" i="4" s="1"/>
  <c r="AI71" i="4" s="1"/>
  <c r="D58" i="36" s="1"/>
  <c r="B72" i="4"/>
  <c r="C72" i="4" s="1"/>
  <c r="D75" i="12"/>
  <c r="AD75" i="12" s="1"/>
  <c r="AE75" i="12" s="1"/>
  <c r="AF75" i="12" s="1"/>
  <c r="AI75" i="12" s="1"/>
  <c r="E62" i="36" s="1"/>
  <c r="B76" i="12"/>
  <c r="C76" i="12" s="1"/>
  <c r="D62" i="13"/>
  <c r="T62" i="13" s="1"/>
  <c r="U62" i="13" s="1"/>
  <c r="V62" i="13" s="1"/>
  <c r="Y62" i="13" s="1"/>
  <c r="H60" i="36" s="1"/>
  <c r="B63" i="13"/>
  <c r="C63" i="13" s="1"/>
  <c r="O302" i="32"/>
  <c r="C48" i="35" s="1"/>
  <c r="P302" i="32"/>
  <c r="D48" i="35" s="1"/>
  <c r="K52" i="15"/>
  <c r="I52" i="11"/>
  <c r="AJ68" i="4"/>
  <c r="J55" i="36" s="1"/>
  <c r="AJ68" i="16"/>
  <c r="L55" i="36" s="1"/>
  <c r="D72" i="16"/>
  <c r="AD72" i="16" s="1"/>
  <c r="AE72" i="16" s="1"/>
  <c r="AF72" i="16" s="1"/>
  <c r="AI72" i="16" s="1"/>
  <c r="F59" i="36" s="1"/>
  <c r="B73" i="16"/>
  <c r="C73" i="16" s="1"/>
  <c r="B58" i="15"/>
  <c r="C58" i="15" s="1"/>
  <c r="D57" i="15"/>
  <c r="G57" i="15" s="1"/>
  <c r="H57" i="15" s="1"/>
  <c r="O54" i="36"/>
  <c r="C313" i="32"/>
  <c r="C314" i="32" s="1"/>
  <c r="C315" i="32" s="1"/>
  <c r="C316" i="32" s="1"/>
  <c r="C317" i="32" s="1"/>
  <c r="C318" i="32" s="1"/>
  <c r="C319" i="32" s="1"/>
  <c r="B309" i="32"/>
  <c r="D72" i="17"/>
  <c r="AD72" i="17" s="1"/>
  <c r="AE72" i="17" s="1"/>
  <c r="AF72" i="17" s="1"/>
  <c r="AI72" i="17" s="1"/>
  <c r="G59" i="36" s="1"/>
  <c r="B73" i="17"/>
  <c r="C73" i="17" s="1"/>
  <c r="O309" i="32" l="1"/>
  <c r="C49" i="35" s="1"/>
  <c r="P309" i="32"/>
  <c r="D49" i="35" s="1"/>
  <c r="B316" i="32"/>
  <c r="C320" i="32"/>
  <c r="C321" i="32" s="1"/>
  <c r="C322" i="32" s="1"/>
  <c r="C323" i="32" s="1"/>
  <c r="C324" i="32" s="1"/>
  <c r="C325" i="32" s="1"/>
  <c r="C326" i="32" s="1"/>
  <c r="O55" i="36"/>
  <c r="B73" i="4"/>
  <c r="C73" i="4" s="1"/>
  <c r="D72" i="4"/>
  <c r="AD72" i="4" s="1"/>
  <c r="AE72" i="4" s="1"/>
  <c r="AF72" i="4" s="1"/>
  <c r="AI72" i="4" s="1"/>
  <c r="D59" i="36" s="1"/>
  <c r="AJ69" i="12"/>
  <c r="K56" i="36" s="1"/>
  <c r="Z58" i="13"/>
  <c r="N56" i="36" s="1"/>
  <c r="AJ69" i="17"/>
  <c r="M56" i="36" s="1"/>
  <c r="D57" i="11"/>
  <c r="G57" i="11" s="1"/>
  <c r="H57" i="11" s="1"/>
  <c r="I60" i="36" s="1"/>
  <c r="B58" i="11"/>
  <c r="C58" i="11" s="1"/>
  <c r="D73" i="17"/>
  <c r="AD73" i="17" s="1"/>
  <c r="AE73" i="17" s="1"/>
  <c r="AF73" i="17" s="1"/>
  <c r="AI73" i="17" s="1"/>
  <c r="G60" i="36" s="1"/>
  <c r="B74" i="17"/>
  <c r="C74" i="17" s="1"/>
  <c r="D58" i="15"/>
  <c r="G58" i="15" s="1"/>
  <c r="H58" i="15" s="1"/>
  <c r="B59" i="15"/>
  <c r="C59" i="15" s="1"/>
  <c r="K53" i="15"/>
  <c r="I53" i="11"/>
  <c r="AJ69" i="4"/>
  <c r="J56" i="36" s="1"/>
  <c r="AJ69" i="16"/>
  <c r="L56" i="36" s="1"/>
  <c r="B74" i="16"/>
  <c r="C74" i="16" s="1"/>
  <c r="D73" i="16"/>
  <c r="AD73" i="16" s="1"/>
  <c r="AE73" i="16" s="1"/>
  <c r="AF73" i="16" s="1"/>
  <c r="AI73" i="16" s="1"/>
  <c r="F60" i="36" s="1"/>
  <c r="B64" i="13"/>
  <c r="C64" i="13" s="1"/>
  <c r="D63" i="13"/>
  <c r="T63" i="13" s="1"/>
  <c r="U63" i="13" s="1"/>
  <c r="V63" i="13" s="1"/>
  <c r="Y63" i="13" s="1"/>
  <c r="H61" i="36" s="1"/>
  <c r="D76" i="12"/>
  <c r="AD76" i="12" s="1"/>
  <c r="AE76" i="12" s="1"/>
  <c r="AF76" i="12" s="1"/>
  <c r="AI76" i="12" s="1"/>
  <c r="E63" i="36" s="1"/>
  <c r="B77" i="12"/>
  <c r="C77" i="12" s="1"/>
  <c r="B75" i="17" l="1"/>
  <c r="C75" i="17" s="1"/>
  <c r="D74" i="17"/>
  <c r="AD74" i="17" s="1"/>
  <c r="AE74" i="17" s="1"/>
  <c r="AF74" i="17" s="1"/>
  <c r="AI74" i="17" s="1"/>
  <c r="G61" i="36" s="1"/>
  <c r="D73" i="4"/>
  <c r="AD73" i="4" s="1"/>
  <c r="AE73" i="4" s="1"/>
  <c r="AF73" i="4" s="1"/>
  <c r="AI73" i="4" s="1"/>
  <c r="D60" i="36" s="1"/>
  <c r="B74" i="4"/>
  <c r="C74" i="4" s="1"/>
  <c r="B75" i="16"/>
  <c r="C75" i="16" s="1"/>
  <c r="D74" i="16"/>
  <c r="AD74" i="16" s="1"/>
  <c r="AE74" i="16" s="1"/>
  <c r="AF74" i="16" s="1"/>
  <c r="AI74" i="16" s="1"/>
  <c r="F61" i="36" s="1"/>
  <c r="D58" i="11"/>
  <c r="G58" i="11" s="1"/>
  <c r="H58" i="11" s="1"/>
  <c r="I61" i="36" s="1"/>
  <c r="B59" i="11"/>
  <c r="C59" i="11" s="1"/>
  <c r="B323" i="32"/>
  <c r="C327" i="32"/>
  <c r="C328" i="32" s="1"/>
  <c r="C329" i="32" s="1"/>
  <c r="C330" i="32" s="1"/>
  <c r="C331" i="32" s="1"/>
  <c r="C332" i="32" s="1"/>
  <c r="C333" i="32" s="1"/>
  <c r="P316" i="32"/>
  <c r="D50" i="35" s="1"/>
  <c r="O316" i="32"/>
  <c r="C50" i="35" s="1"/>
  <c r="D59" i="15"/>
  <c r="G59" i="15" s="1"/>
  <c r="H59" i="15" s="1"/>
  <c r="B60" i="15"/>
  <c r="C60" i="15" s="1"/>
  <c r="B65" i="13"/>
  <c r="C65" i="13" s="1"/>
  <c r="D64" i="13"/>
  <c r="T64" i="13" s="1"/>
  <c r="U64" i="13" s="1"/>
  <c r="V64" i="13" s="1"/>
  <c r="Y64" i="13" s="1"/>
  <c r="H62" i="36" s="1"/>
  <c r="D77" i="12"/>
  <c r="AD77" i="12" s="1"/>
  <c r="AE77" i="12" s="1"/>
  <c r="AF77" i="12" s="1"/>
  <c r="AI77" i="12" s="1"/>
  <c r="E64" i="36" s="1"/>
  <c r="B78" i="12"/>
  <c r="C78" i="12" s="1"/>
  <c r="D78" i="12" s="1"/>
  <c r="AD78" i="12" s="1"/>
  <c r="AE78" i="12" s="1"/>
  <c r="AF78" i="12" s="1"/>
  <c r="AI78" i="12" s="1"/>
  <c r="O56" i="36"/>
  <c r="AJ70" i="12"/>
  <c r="K57" i="36" s="1"/>
  <c r="Z59" i="13"/>
  <c r="N57" i="36" s="1"/>
  <c r="AJ70" i="17"/>
  <c r="M57" i="36" s="1"/>
  <c r="K54" i="15"/>
  <c r="I54" i="11"/>
  <c r="AJ70" i="4"/>
  <c r="J57" i="36" s="1"/>
  <c r="AJ70" i="16"/>
  <c r="L57" i="36" s="1"/>
  <c r="O57" i="36" l="1"/>
  <c r="B330" i="32"/>
  <c r="C334" i="32"/>
  <c r="C335" i="32" s="1"/>
  <c r="C336" i="32" s="1"/>
  <c r="C337" i="32" s="1"/>
  <c r="C338" i="32" s="1"/>
  <c r="C339" i="32" s="1"/>
  <c r="C340" i="32" s="1"/>
  <c r="E65" i="36"/>
  <c r="E66" i="36" s="1"/>
  <c r="AI79" i="12"/>
  <c r="B76" i="16"/>
  <c r="C76" i="16" s="1"/>
  <c r="D75" i="16"/>
  <c r="AD75" i="16" s="1"/>
  <c r="AE75" i="16" s="1"/>
  <c r="AF75" i="16" s="1"/>
  <c r="AI75" i="16" s="1"/>
  <c r="F62" i="36" s="1"/>
  <c r="B60" i="11"/>
  <c r="C60" i="11" s="1"/>
  <c r="D59" i="11"/>
  <c r="G59" i="11" s="1"/>
  <c r="H59" i="11" s="1"/>
  <c r="I62" i="36" s="1"/>
  <c r="B66" i="13"/>
  <c r="C66" i="13" s="1"/>
  <c r="D65" i="13"/>
  <c r="T65" i="13" s="1"/>
  <c r="U65" i="13" s="1"/>
  <c r="V65" i="13" s="1"/>
  <c r="Y65" i="13" s="1"/>
  <c r="H63" i="36" s="1"/>
  <c r="D60" i="15"/>
  <c r="G60" i="15" s="1"/>
  <c r="H60" i="15" s="1"/>
  <c r="B61" i="15"/>
  <c r="C61" i="15" s="1"/>
  <c r="K55" i="15"/>
  <c r="I55" i="11"/>
  <c r="AJ71" i="4"/>
  <c r="J58" i="36" s="1"/>
  <c r="AJ71" i="16"/>
  <c r="L58" i="36" s="1"/>
  <c r="B75" i="4"/>
  <c r="C75" i="4" s="1"/>
  <c r="D74" i="4"/>
  <c r="AD74" i="4" s="1"/>
  <c r="AE74" i="4" s="1"/>
  <c r="AF74" i="4" s="1"/>
  <c r="AI74" i="4" s="1"/>
  <c r="D61" i="36" s="1"/>
  <c r="AJ71" i="12"/>
  <c r="K58" i="36" s="1"/>
  <c r="Z60" i="13"/>
  <c r="N58" i="36" s="1"/>
  <c r="AJ71" i="17"/>
  <c r="M58" i="36" s="1"/>
  <c r="O323" i="32"/>
  <c r="C51" i="35" s="1"/>
  <c r="P323" i="32"/>
  <c r="D51" i="35" s="1"/>
  <c r="D75" i="17"/>
  <c r="AD75" i="17" s="1"/>
  <c r="AE75" i="17" s="1"/>
  <c r="AF75" i="17" s="1"/>
  <c r="AI75" i="17" s="1"/>
  <c r="G62" i="36" s="1"/>
  <c r="B76" i="17"/>
  <c r="C76" i="17" s="1"/>
  <c r="O58" i="36" l="1"/>
  <c r="AJ72" i="12"/>
  <c r="K59" i="36" s="1"/>
  <c r="Z61" i="13"/>
  <c r="N59" i="36" s="1"/>
  <c r="AJ72" i="17"/>
  <c r="M59" i="36" s="1"/>
  <c r="D60" i="11"/>
  <c r="G60" i="11" s="1"/>
  <c r="H60" i="11" s="1"/>
  <c r="I63" i="36" s="1"/>
  <c r="B61" i="11"/>
  <c r="C61" i="11" s="1"/>
  <c r="K56" i="15"/>
  <c r="I56" i="11"/>
  <c r="AJ72" i="4"/>
  <c r="J59" i="36" s="1"/>
  <c r="AJ72" i="16"/>
  <c r="L59" i="36" s="1"/>
  <c r="B77" i="16"/>
  <c r="C77" i="16" s="1"/>
  <c r="D76" i="16"/>
  <c r="AD76" i="16" s="1"/>
  <c r="AE76" i="16" s="1"/>
  <c r="AF76" i="16" s="1"/>
  <c r="AI76" i="16" s="1"/>
  <c r="F63" i="36" s="1"/>
  <c r="D61" i="15"/>
  <c r="G61" i="15" s="1"/>
  <c r="H61" i="15" s="1"/>
  <c r="B62" i="15"/>
  <c r="C62" i="15" s="1"/>
  <c r="D62" i="15" s="1"/>
  <c r="G62" i="15" s="1"/>
  <c r="H62" i="15" s="1"/>
  <c r="B337" i="32"/>
  <c r="C341" i="32"/>
  <c r="C342" i="32" s="1"/>
  <c r="C343" i="32" s="1"/>
  <c r="C344" i="32" s="1"/>
  <c r="C345" i="32" s="1"/>
  <c r="C346" i="32" s="1"/>
  <c r="C347" i="32" s="1"/>
  <c r="B77" i="17"/>
  <c r="C77" i="17" s="1"/>
  <c r="D76" i="17"/>
  <c r="AD76" i="17" s="1"/>
  <c r="AE76" i="17" s="1"/>
  <c r="AF76" i="17" s="1"/>
  <c r="AI76" i="17" s="1"/>
  <c r="G63" i="36" s="1"/>
  <c r="B76" i="4"/>
  <c r="C76" i="4" s="1"/>
  <c r="D75" i="4"/>
  <c r="AD75" i="4" s="1"/>
  <c r="AE75" i="4" s="1"/>
  <c r="AF75" i="4" s="1"/>
  <c r="AI75" i="4" s="1"/>
  <c r="D62" i="36" s="1"/>
  <c r="D66" i="13"/>
  <c r="T66" i="13" s="1"/>
  <c r="U66" i="13" s="1"/>
  <c r="V66" i="13" s="1"/>
  <c r="Y66" i="13" s="1"/>
  <c r="H64" i="36" s="1"/>
  <c r="B67" i="13"/>
  <c r="C67" i="13" s="1"/>
  <c r="D67" i="13" s="1"/>
  <c r="T67" i="13" s="1"/>
  <c r="U67" i="13" s="1"/>
  <c r="V67" i="13" s="1"/>
  <c r="Y67" i="13" s="1"/>
  <c r="O330" i="32"/>
  <c r="C52" i="35" s="1"/>
  <c r="P330" i="32"/>
  <c r="D52" i="35" s="1"/>
  <c r="H63" i="15" l="1"/>
  <c r="B78" i="17"/>
  <c r="C78" i="17" s="1"/>
  <c r="D78" i="17" s="1"/>
  <c r="AD78" i="17" s="1"/>
  <c r="AE78" i="17" s="1"/>
  <c r="AF78" i="17" s="1"/>
  <c r="AI78" i="17" s="1"/>
  <c r="D77" i="17"/>
  <c r="AD77" i="17" s="1"/>
  <c r="AE77" i="17" s="1"/>
  <c r="AF77" i="17" s="1"/>
  <c r="AI77" i="17" s="1"/>
  <c r="G64" i="36" s="1"/>
  <c r="H65" i="36"/>
  <c r="H66" i="36" s="1"/>
  <c r="Y68" i="13"/>
  <c r="AJ73" i="12"/>
  <c r="K60" i="36" s="1"/>
  <c r="Z62" i="13"/>
  <c r="N60" i="36" s="1"/>
  <c r="AJ73" i="17"/>
  <c r="M60" i="36" s="1"/>
  <c r="B344" i="32"/>
  <c r="C348" i="32"/>
  <c r="C349" i="32" s="1"/>
  <c r="C350" i="32" s="1"/>
  <c r="C351" i="32" s="1"/>
  <c r="C352" i="32" s="1"/>
  <c r="C353" i="32" s="1"/>
  <c r="C354" i="32" s="1"/>
  <c r="O59" i="36"/>
  <c r="K57" i="15"/>
  <c r="I57" i="11"/>
  <c r="AJ73" i="4"/>
  <c r="J60" i="36" s="1"/>
  <c r="AJ73" i="16"/>
  <c r="L60" i="36" s="1"/>
  <c r="P337" i="32"/>
  <c r="D53" i="35" s="1"/>
  <c r="O337" i="32"/>
  <c r="C53" i="35" s="1"/>
  <c r="B62" i="11"/>
  <c r="C62" i="11" s="1"/>
  <c r="D62" i="11" s="1"/>
  <c r="G62" i="11" s="1"/>
  <c r="H62" i="11" s="1"/>
  <c r="D61" i="11"/>
  <c r="G61" i="11" s="1"/>
  <c r="H61" i="11" s="1"/>
  <c r="I64" i="36" s="1"/>
  <c r="B77" i="4"/>
  <c r="C77" i="4" s="1"/>
  <c r="D76" i="4"/>
  <c r="AD76" i="4" s="1"/>
  <c r="AE76" i="4" s="1"/>
  <c r="AF76" i="4" s="1"/>
  <c r="AI76" i="4" s="1"/>
  <c r="D63" i="36" s="1"/>
  <c r="D77" i="16"/>
  <c r="AD77" i="16" s="1"/>
  <c r="AE77" i="16" s="1"/>
  <c r="AF77" i="16" s="1"/>
  <c r="AI77" i="16" s="1"/>
  <c r="F64" i="36" s="1"/>
  <c r="B78" i="16"/>
  <c r="C78" i="16" s="1"/>
  <c r="D78" i="16" s="1"/>
  <c r="AD78" i="16" s="1"/>
  <c r="AE78" i="16" s="1"/>
  <c r="AF78" i="16" s="1"/>
  <c r="AI78" i="16" s="1"/>
  <c r="O60" i="36" l="1"/>
  <c r="B351" i="32"/>
  <c r="C355" i="32"/>
  <c r="C356" i="32" s="1"/>
  <c r="C357" i="32" s="1"/>
  <c r="C358" i="32" s="1"/>
  <c r="C359" i="32" s="1"/>
  <c r="C360" i="32" s="1"/>
  <c r="C361" i="32" s="1"/>
  <c r="I58" i="11"/>
  <c r="K58" i="15"/>
  <c r="AJ74" i="4"/>
  <c r="J61" i="36" s="1"/>
  <c r="AJ74" i="16"/>
  <c r="L61" i="36" s="1"/>
  <c r="O344" i="32"/>
  <c r="C54" i="35" s="1"/>
  <c r="P344" i="32"/>
  <c r="D54" i="35" s="1"/>
  <c r="AJ74" i="12"/>
  <c r="K61" i="36" s="1"/>
  <c r="Z63" i="13"/>
  <c r="N61" i="36" s="1"/>
  <c r="AJ74" i="17"/>
  <c r="M61" i="36" s="1"/>
  <c r="F65" i="36"/>
  <c r="AI79" i="16"/>
  <c r="I65" i="36"/>
  <c r="H63" i="11"/>
  <c r="B78" i="4"/>
  <c r="C78" i="4" s="1"/>
  <c r="D78" i="4" s="1"/>
  <c r="AD78" i="4" s="1"/>
  <c r="AE78" i="4" s="1"/>
  <c r="AF78" i="4" s="1"/>
  <c r="AI78" i="4" s="1"/>
  <c r="D77" i="4"/>
  <c r="AD77" i="4" s="1"/>
  <c r="AE77" i="4" s="1"/>
  <c r="AF77" i="4" s="1"/>
  <c r="AI77" i="4" s="1"/>
  <c r="D64" i="36" s="1"/>
  <c r="G65" i="36"/>
  <c r="G66" i="36" s="1"/>
  <c r="AI79" i="17"/>
  <c r="I66" i="36" l="1"/>
  <c r="I68" i="36"/>
  <c r="O61" i="36"/>
  <c r="AJ75" i="12"/>
  <c r="K62" i="36" s="1"/>
  <c r="Z64" i="13"/>
  <c r="N62" i="36" s="1"/>
  <c r="AJ75" i="17"/>
  <c r="M62" i="36" s="1"/>
  <c r="K59" i="15"/>
  <c r="I59" i="11"/>
  <c r="AJ75" i="4"/>
  <c r="J62" i="36" s="1"/>
  <c r="AJ75" i="16"/>
  <c r="L62" i="36" s="1"/>
  <c r="D65" i="36"/>
  <c r="AI79" i="4"/>
  <c r="F66" i="36"/>
  <c r="F68" i="36" s="1"/>
  <c r="B358" i="32"/>
  <c r="C362" i="32"/>
  <c r="C363" i="32" s="1"/>
  <c r="C364" i="32" s="1"/>
  <c r="C365" i="32" s="1"/>
  <c r="C366" i="32" s="1"/>
  <c r="C367" i="32" s="1"/>
  <c r="C368" i="32" s="1"/>
  <c r="P351" i="32"/>
  <c r="D55" i="35" s="1"/>
  <c r="O351" i="32"/>
  <c r="C55" i="35" s="1"/>
  <c r="O62" i="36" l="1"/>
  <c r="P358" i="32"/>
  <c r="D56" i="35" s="1"/>
  <c r="O358" i="32"/>
  <c r="C56" i="35" s="1"/>
  <c r="AJ76" i="12"/>
  <c r="K63" i="36" s="1"/>
  <c r="Z65" i="13"/>
  <c r="N63" i="36" s="1"/>
  <c r="AJ76" i="17"/>
  <c r="M63" i="36" s="1"/>
  <c r="I60" i="11"/>
  <c r="K60" i="15"/>
  <c r="AJ76" i="4"/>
  <c r="J63" i="36" s="1"/>
  <c r="AJ76" i="16"/>
  <c r="L63" i="36" s="1"/>
  <c r="D66" i="36"/>
  <c r="D67" i="36" s="1"/>
  <c r="B365" i="32"/>
  <c r="C369" i="32"/>
  <c r="C370" i="32" s="1"/>
  <c r="C371" i="32" s="1"/>
  <c r="C372" i="32" s="1"/>
  <c r="D74" i="36"/>
  <c r="O63" i="36" l="1"/>
  <c r="O365" i="32"/>
  <c r="P365" i="32"/>
  <c r="D73" i="36"/>
  <c r="K61" i="15"/>
  <c r="I61" i="11"/>
  <c r="AJ77" i="4"/>
  <c r="J64" i="36" s="1"/>
  <c r="AJ77" i="16"/>
  <c r="L64" i="36" s="1"/>
  <c r="AJ77" i="12"/>
  <c r="K64" i="36" s="1"/>
  <c r="Z66" i="13"/>
  <c r="N64" i="36" s="1"/>
  <c r="AJ77" i="17"/>
  <c r="M64" i="36" s="1"/>
  <c r="O64" i="36" l="1"/>
  <c r="D57" i="35"/>
  <c r="P374" i="32"/>
  <c r="C57" i="35"/>
  <c r="O374" i="32"/>
  <c r="AJ78" i="12" l="1"/>
  <c r="Z67" i="13"/>
  <c r="AJ78" i="17"/>
  <c r="I62" i="11"/>
  <c r="K62" i="15"/>
  <c r="K63" i="15" s="1"/>
  <c r="AJ78" i="4"/>
  <c r="AJ78" i="16"/>
  <c r="L65" i="36" l="1"/>
  <c r="AJ79" i="16"/>
  <c r="O65" i="36"/>
  <c r="O66" i="36" s="1"/>
  <c r="I63" i="11"/>
  <c r="M65" i="36"/>
  <c r="M66" i="36" s="1"/>
  <c r="AJ79" i="17"/>
  <c r="N65" i="36"/>
  <c r="N66" i="36" s="1"/>
  <c r="Z68" i="13"/>
  <c r="J65" i="36"/>
  <c r="AJ79" i="4"/>
  <c r="K65" i="36"/>
  <c r="K66" i="36" s="1"/>
  <c r="AJ79" i="12"/>
  <c r="J66" i="36" l="1"/>
  <c r="J67" i="36" s="1"/>
  <c r="L66" i="36"/>
  <c r="L68" i="36" s="1"/>
  <c r="F74" i="36" l="1"/>
  <c r="F73" i="36"/>
  <c r="L73" i="36" s="1"/>
</calcChain>
</file>

<file path=xl/comments1.xml><?xml version="1.0" encoding="utf-8"?>
<comments xmlns="http://schemas.openxmlformats.org/spreadsheetml/2006/main">
  <authors>
    <author>wag1</author>
  </authors>
  <commentList>
    <comment ref="F8" authorId="0" shapeId="0">
      <text>
        <r>
          <rPr>
            <sz val="8"/>
            <color indexed="81"/>
            <rFont val="Tahoma"/>
            <family val="2"/>
          </rPr>
          <t>เป็นพื้นที่ที่เพิ่มขึ้นแต่ละสัปดาห์ ไม่ใช่พื้นที่สะสม</t>
        </r>
      </text>
    </comment>
    <comment ref="M8" authorId="0" shapeId="0">
      <text>
        <r>
          <rPr>
            <sz val="8"/>
            <color indexed="81"/>
            <rFont val="Tahoma"/>
            <family val="2"/>
          </rPr>
          <t>เป็นพื้นที่ที่เพิ่มขึ้นแต่ละสัปดาห์ ไม่ใช่พื้นที่สะสม</t>
        </r>
      </text>
    </comment>
    <comment ref="C11" authorId="0" shapeId="0">
      <text>
        <r>
          <rPr>
            <sz val="8"/>
            <color indexed="81"/>
            <rFont val="Tahoma"/>
            <family val="2"/>
          </rPr>
          <t>จำนวนสัปดาห์ของ Kc</t>
        </r>
      </text>
    </comment>
    <comment ref="J11" authorId="0" shapeId="0">
      <text>
        <r>
          <rPr>
            <sz val="8"/>
            <color indexed="81"/>
            <rFont val="Tahoma"/>
            <family val="2"/>
          </rPr>
          <t>จำนวนสัปดาห์ของ Kc</t>
        </r>
      </text>
    </comment>
    <comment ref="F30" authorId="0" shapeId="0">
      <text>
        <r>
          <rPr>
            <sz val="8"/>
            <color indexed="81"/>
            <rFont val="Tahoma"/>
            <family val="2"/>
          </rPr>
          <t>เป็นพื้นที่ที่เพิ่มขึ้นแต่ละสัปดาห์ ไม่ใช่พื้นที่สะสม</t>
        </r>
      </text>
    </comment>
    <comment ref="M30" authorId="0" shapeId="0">
      <text>
        <r>
          <rPr>
            <sz val="8"/>
            <color indexed="81"/>
            <rFont val="Tahoma"/>
            <family val="2"/>
          </rPr>
          <t>เป็นพื้นที่ที่เพิ่มขึ้นแต่ละสัปดาห์ ไม่ใช่พื้นที่สะสม</t>
        </r>
      </text>
    </comment>
    <comment ref="C33" authorId="0" shapeId="0">
      <text>
        <r>
          <rPr>
            <sz val="8"/>
            <color indexed="81"/>
            <rFont val="Tahoma"/>
            <family val="2"/>
          </rPr>
          <t>จำนวนสัปดาห์ของ Kc</t>
        </r>
      </text>
    </comment>
    <comment ref="J33" authorId="0" shapeId="0">
      <text>
        <r>
          <rPr>
            <sz val="8"/>
            <color indexed="81"/>
            <rFont val="Tahoma"/>
            <family val="2"/>
          </rPr>
          <t>จำนวนสัปดาห์ของ Kc</t>
        </r>
      </text>
    </comment>
  </commentList>
</comments>
</file>

<file path=xl/comments2.xml><?xml version="1.0" encoding="utf-8"?>
<comments xmlns="http://schemas.openxmlformats.org/spreadsheetml/2006/main">
  <authors>
    <author>wag1</author>
  </authors>
  <commentList>
    <comment ref="G2" authorId="0" shapeId="0">
      <text>
        <r>
          <rPr>
            <sz val="8"/>
            <color indexed="81"/>
            <rFont val="Tahoma"/>
            <family val="2"/>
          </rPr>
          <t>เป็นพื้นที่ที่เพิ่มขึ้นแต่ละสัปดาห์ ไม่ใช่พื้นที่สะสม</t>
        </r>
      </text>
    </comment>
    <comment ref="D6" authorId="0" shapeId="0">
      <text>
        <r>
          <rPr>
            <sz val="8"/>
            <color indexed="81"/>
            <rFont val="Tahoma"/>
            <family val="2"/>
          </rPr>
          <t>จำนวนสัปดาห์ของ Kc</t>
        </r>
      </text>
    </comment>
    <comment ref="AD25" authorId="0" shapeId="0">
      <text>
        <r>
          <rPr>
            <sz val="8"/>
            <color indexed="81"/>
            <rFont val="Tahoma"/>
            <family val="2"/>
          </rPr>
          <t>แต่ละเดือน หาร 4 จะ error น้อยกว่า บางเดือน หาร 5</t>
        </r>
      </text>
    </comment>
  </commentList>
</comments>
</file>

<file path=xl/comments3.xml><?xml version="1.0" encoding="utf-8"?>
<comments xmlns="http://schemas.openxmlformats.org/spreadsheetml/2006/main">
  <authors>
    <author>wag1</author>
  </authors>
  <commentList>
    <comment ref="G2" authorId="0" shapeId="0">
      <text>
        <r>
          <rPr>
            <sz val="8"/>
            <color indexed="81"/>
            <rFont val="Tahoma"/>
            <family val="2"/>
          </rPr>
          <t>เป็นพื้นที่ที่เพิ่มขึ้นแต่ละสัปดาห์ ไม่ใช่พื้นที่สะสม</t>
        </r>
      </text>
    </comment>
    <comment ref="D6" authorId="0" shapeId="0">
      <text>
        <r>
          <rPr>
            <sz val="8"/>
            <color indexed="81"/>
            <rFont val="Tahoma"/>
            <family val="2"/>
          </rPr>
          <t>จำนวนสัปดาห์ของ Kc</t>
        </r>
      </text>
    </comment>
    <comment ref="AD25" authorId="0" shapeId="0">
      <text>
        <r>
          <rPr>
            <sz val="8"/>
            <color indexed="81"/>
            <rFont val="Tahoma"/>
            <family val="2"/>
          </rPr>
          <t>แต่ละเดือน หาร 4 จะ error น้อยกว่า บางเดือน หาร 5</t>
        </r>
      </text>
    </comment>
  </commentList>
</comments>
</file>

<file path=xl/comments4.xml><?xml version="1.0" encoding="utf-8"?>
<comments xmlns="http://schemas.openxmlformats.org/spreadsheetml/2006/main">
  <authors>
    <author>wag1</author>
  </authors>
  <commentList>
    <comment ref="G2" authorId="0" shapeId="0">
      <text>
        <r>
          <rPr>
            <sz val="8"/>
            <color indexed="81"/>
            <rFont val="Tahoma"/>
            <family val="2"/>
          </rPr>
          <t>เป็นพื้นที่ที่เพิ่มขึ้นแต่ละสัปดาห์ ไม่ใช่พื้นที่สะสม</t>
        </r>
      </text>
    </comment>
    <comment ref="D6" authorId="0" shapeId="0">
      <text>
        <r>
          <rPr>
            <sz val="8"/>
            <color indexed="81"/>
            <rFont val="Tahoma"/>
            <family val="2"/>
          </rPr>
          <t>จำนวนสัปดาห์ของ Kc</t>
        </r>
      </text>
    </comment>
    <comment ref="AD25" authorId="0" shapeId="0">
      <text>
        <r>
          <rPr>
            <sz val="8"/>
            <color indexed="81"/>
            <rFont val="Tahoma"/>
            <family val="2"/>
          </rPr>
          <t>แต่ละเดือน หาร 4 จะ error น้อยกว่า บางเดือน หาร 5</t>
        </r>
      </text>
    </comment>
  </commentList>
</comments>
</file>

<file path=xl/comments5.xml><?xml version="1.0" encoding="utf-8"?>
<comments xmlns="http://schemas.openxmlformats.org/spreadsheetml/2006/main">
  <authors>
    <author>wag1</author>
  </authors>
  <commentList>
    <comment ref="G2" authorId="0" shapeId="0">
      <text>
        <r>
          <rPr>
            <sz val="8"/>
            <color indexed="81"/>
            <rFont val="Tahoma"/>
            <family val="2"/>
          </rPr>
          <t>เป็นพื้นที่ที่เพิ่มขึ้นแต่ละสัปดาห์ ไม่ใช่พื้นที่สะสม</t>
        </r>
      </text>
    </comment>
    <comment ref="D6" authorId="0" shapeId="0">
      <text>
        <r>
          <rPr>
            <sz val="8"/>
            <color indexed="81"/>
            <rFont val="Tahoma"/>
            <family val="2"/>
          </rPr>
          <t>จำนวนสัปดาห์ของ Kc</t>
        </r>
      </text>
    </comment>
    <comment ref="AD25" authorId="0" shapeId="0">
      <text>
        <r>
          <rPr>
            <sz val="8"/>
            <color indexed="81"/>
            <rFont val="Tahoma"/>
            <family val="2"/>
          </rPr>
          <t>แต่ละเดือน หาร 4 จะ error น้อยกว่า บางเดือน หาร 5</t>
        </r>
      </text>
    </comment>
  </commentList>
</comments>
</file>

<file path=xl/comments6.xml><?xml version="1.0" encoding="utf-8"?>
<comments xmlns="http://schemas.openxmlformats.org/spreadsheetml/2006/main">
  <authors>
    <author>wag1</author>
  </authors>
  <commentList>
    <comment ref="G2" authorId="0" shapeId="0">
      <text>
        <r>
          <rPr>
            <sz val="8"/>
            <color indexed="81"/>
            <rFont val="Tahoma"/>
            <family val="2"/>
          </rPr>
          <t>เป็นพื้นที่ที่เพิ่มขึ้นแต่ละสัปดาห์ ไม่ใช่พื้นที่สะสม</t>
        </r>
      </text>
    </comment>
    <comment ref="D6" authorId="0" shapeId="0">
      <text>
        <r>
          <rPr>
            <sz val="8"/>
            <color indexed="81"/>
            <rFont val="Tahoma"/>
            <family val="2"/>
          </rPr>
          <t>จำนวนสัปดาห์ของ Kc</t>
        </r>
      </text>
    </comment>
    <comment ref="T14" authorId="0" shapeId="0">
      <text>
        <r>
          <rPr>
            <sz val="8"/>
            <color indexed="81"/>
            <rFont val="Tahoma"/>
            <family val="2"/>
          </rPr>
          <t>แต่ละเดือน หาร 4 จะ error น้อยกว่า บางเดือน หาร 5</t>
        </r>
      </text>
    </comment>
  </commentList>
</comments>
</file>

<file path=xl/comments7.xml><?xml version="1.0" encoding="utf-8"?>
<comments xmlns="http://schemas.openxmlformats.org/spreadsheetml/2006/main">
  <authors>
    <author>wag1</author>
  </authors>
  <commentList>
    <comment ref="D4" authorId="0" shapeId="0">
      <text>
        <r>
          <rPr>
            <sz val="8"/>
            <color indexed="81"/>
            <rFont val="Tahoma"/>
            <family val="2"/>
          </rPr>
          <t>จำนวนสัปดาห์ของ Kc</t>
        </r>
      </text>
    </comment>
  </commentList>
</comments>
</file>

<file path=xl/comments8.xml><?xml version="1.0" encoding="utf-8"?>
<comments xmlns="http://schemas.openxmlformats.org/spreadsheetml/2006/main">
  <authors>
    <author>wag1</author>
  </authors>
  <commentList>
    <comment ref="D4" authorId="0" shapeId="0">
      <text>
        <r>
          <rPr>
            <sz val="8"/>
            <color indexed="81"/>
            <rFont val="Tahoma"/>
            <family val="2"/>
          </rPr>
          <t>จำนวนสัปดาห์ของ Kc</t>
        </r>
      </text>
    </comment>
  </commentList>
</comments>
</file>

<file path=xl/sharedStrings.xml><?xml version="1.0" encoding="utf-8"?>
<sst xmlns="http://schemas.openxmlformats.org/spreadsheetml/2006/main" count="1433" uniqueCount="344">
  <si>
    <t>no</t>
  </si>
  <si>
    <t>ค่าสัมประสิทธิ์พืช (Crop Coefficient, Kc) ด้วยวิธี Penman Monteith</t>
  </si>
  <si>
    <t>สัปดาห์</t>
  </si>
  <si>
    <t>ข้าวสาลี</t>
  </si>
  <si>
    <t>ถั่วเหลือง</t>
  </si>
  <si>
    <t>งา</t>
  </si>
  <si>
    <t>ยาสูบ</t>
  </si>
  <si>
    <t>แตงโม</t>
  </si>
  <si>
    <t>มะระ</t>
  </si>
  <si>
    <t>คะน้า</t>
  </si>
  <si>
    <t>สรุปปริมาณการใช้น้ำของพืชอ้างอิง ETo ของสถานีภูมิอากาศต่าง ๆ โดยวิธี RID-Penman Montieth</t>
  </si>
  <si>
    <t>ลำดับที่</t>
  </si>
  <si>
    <t>สถานีตรวจอากาศ</t>
  </si>
  <si>
    <t>แม่ฮ่องสอน</t>
  </si>
  <si>
    <t>แม่สะเรียง</t>
  </si>
  <si>
    <t>เชียงราย</t>
  </si>
  <si>
    <t>พะเยา</t>
  </si>
  <si>
    <t>เชียงใหม่</t>
  </si>
  <si>
    <t>ลำปาง</t>
  </si>
  <si>
    <t>ลำพูน</t>
  </si>
  <si>
    <t>แพร่</t>
  </si>
  <si>
    <t>น่าน</t>
  </si>
  <si>
    <t>ทุ่งช้าง</t>
  </si>
  <si>
    <t>อุตรดิตถ์</t>
  </si>
  <si>
    <t>สุโขทัย</t>
  </si>
  <si>
    <t>ตาก</t>
  </si>
  <si>
    <t>แม่สอด</t>
  </si>
  <si>
    <t>เขื่อนภูมิพล</t>
  </si>
  <si>
    <t>อุ้มผาง</t>
  </si>
  <si>
    <t>พิษณุโลก</t>
  </si>
  <si>
    <t>เพชรบูรณ์</t>
  </si>
  <si>
    <t>หล่มสัก</t>
  </si>
  <si>
    <t>วิเชียรบุรี</t>
  </si>
  <si>
    <t>กำแพงเพชร</t>
  </si>
  <si>
    <t>หนองคาย</t>
  </si>
  <si>
    <t>เลย</t>
  </si>
  <si>
    <t>อุดรธานี</t>
  </si>
  <si>
    <t>สกลนคร</t>
  </si>
  <si>
    <t>นครพนม</t>
  </si>
  <si>
    <t>ขอนแก่น</t>
  </si>
  <si>
    <t>มุกดาหาร</t>
  </si>
  <si>
    <t>โกสุมพิสัย</t>
  </si>
  <si>
    <t>ชัยภูมิ</t>
  </si>
  <si>
    <t>ร้อยเอ็ด</t>
  </si>
  <si>
    <t>อุบลราชธานี</t>
  </si>
  <si>
    <t>นครราชสีมา</t>
  </si>
  <si>
    <t>โชคชัย</t>
  </si>
  <si>
    <t>สุรินทร์</t>
  </si>
  <si>
    <t>ท่าตูม</t>
  </si>
  <si>
    <t>นางรอง</t>
  </si>
  <si>
    <t>นครสวรรค์</t>
  </si>
  <si>
    <t>สุพรรณบุรี</t>
  </si>
  <si>
    <t>ลพบุรี</t>
  </si>
  <si>
    <t>บัวชุม</t>
  </si>
  <si>
    <t>สถานีทดลองเกษตร</t>
  </si>
  <si>
    <t>กาญจนบุรี</t>
  </si>
  <si>
    <t>ทองผาภูมิ</t>
  </si>
  <si>
    <t>คลองเตย</t>
  </si>
  <si>
    <t>ท่าอากาศยานดอนเมือง</t>
  </si>
  <si>
    <t>ปราจีนบุรี</t>
  </si>
  <si>
    <t>กบินทร์บุรี</t>
  </si>
  <si>
    <t>อรัญประเทศ</t>
  </si>
  <si>
    <t>สระแก้ว</t>
  </si>
  <si>
    <t>ชลบุรี</t>
  </si>
  <si>
    <t>เกาะสีชัง</t>
  </si>
  <si>
    <t>พัทยา</t>
  </si>
  <si>
    <t>สัตหีบ</t>
  </si>
  <si>
    <t>แหลมฉบัง</t>
  </si>
  <si>
    <t>ระยอง</t>
  </si>
  <si>
    <t>จันทบุรี</t>
  </si>
  <si>
    <t>คลองใหญ่</t>
  </si>
  <si>
    <t>เพชรบุรี</t>
  </si>
  <si>
    <t>ประจวบคีรีขันธ์</t>
  </si>
  <si>
    <t>หัวหิน</t>
  </si>
  <si>
    <t>ชุมพร</t>
  </si>
  <si>
    <t>สุราษฎร์ธานี</t>
  </si>
  <si>
    <t>ท่าอากาศยานสุราษฎร์ธานี</t>
  </si>
  <si>
    <t>เกาะสมุย</t>
  </si>
  <si>
    <t>พระแสง</t>
  </si>
  <si>
    <t>นครศรีธรรมราช</t>
  </si>
  <si>
    <t>ขนอม</t>
  </si>
  <si>
    <t>ฉวาง</t>
  </si>
  <si>
    <t>สะเดา</t>
  </si>
  <si>
    <t>สงขลา</t>
  </si>
  <si>
    <t>ท่าอากาศยานหาดใหญ่</t>
  </si>
  <si>
    <t>ท่าอากาศยานปัตตานี</t>
  </si>
  <si>
    <t>นราธิวาส</t>
  </si>
  <si>
    <t>ระนอง</t>
  </si>
  <si>
    <t>ตะกั่วป่า</t>
  </si>
  <si>
    <t>ภูเก็ต</t>
  </si>
  <si>
    <t>ท่าอากาศยานภูเก็ต</t>
  </si>
  <si>
    <t>เกาะลันตา</t>
  </si>
  <si>
    <t>กระบี่</t>
  </si>
  <si>
    <t>ท่าอากาศยานตรัง</t>
  </si>
  <si>
    <t>สตูล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</si>
  <si>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</si>
  <si>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</si>
  <si>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</si>
  <si>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</si>
  <si>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</si>
  <si>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</si>
  <si>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</si>
  <si>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</si>
  <si>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</si>
  <si>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</si>
  <si>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</si>
  <si>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</si>
  <si>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Annual</t>
  </si>
  <si>
    <t>จังหวัด</t>
  </si>
  <si>
    <t>กรุงเทพมหานคร</t>
  </si>
  <si>
    <t>prv_name</t>
  </si>
  <si>
    <t>prv_code</t>
  </si>
  <si>
    <t>ชัยนาท</t>
  </si>
  <si>
    <t>นนทบุรี</t>
  </si>
  <si>
    <t>ปทุมธานี</t>
  </si>
  <si>
    <t>พระนครศรีอยุธยา</t>
  </si>
  <si>
    <t>สระบุรี</t>
  </si>
  <si>
    <t>สิงห์บุรี</t>
  </si>
  <si>
    <t>อ่างทอง</t>
  </si>
  <si>
    <t>ฉะเชิงเทรา</t>
  </si>
  <si>
    <t>ตราด</t>
  </si>
  <si>
    <t>นครนายก</t>
  </si>
  <si>
    <t>สมุทรปราการ</t>
  </si>
  <si>
    <t>นครปฐม</t>
  </si>
  <si>
    <t>ราชบุรี</t>
  </si>
  <si>
    <t>สมุทรสงคราม</t>
  </si>
  <si>
    <t>สมุทรสาคร</t>
  </si>
  <si>
    <t>พิจิตร</t>
  </si>
  <si>
    <t>อุทัยธานี</t>
  </si>
  <si>
    <t>กาฬสินธุ์</t>
  </si>
  <si>
    <t>ยโสธร</t>
  </si>
  <si>
    <t>บุรีรัมย์</t>
  </si>
  <si>
    <t>มหาสารคาม</t>
  </si>
  <si>
    <t>ศรีสะเกษ</t>
  </si>
  <si>
    <t>หนองบัวลำภู</t>
  </si>
  <si>
    <t>อำนาจเจริญ</t>
  </si>
  <si>
    <t>ตรัง</t>
  </si>
  <si>
    <t>ปัตตานี</t>
  </si>
  <si>
    <t>พังงา</t>
  </si>
  <si>
    <t>พัทลุง</t>
  </si>
  <si>
    <t>ยะลา</t>
  </si>
  <si>
    <t>ท่าวังผา</t>
  </si>
  <si>
    <t>กมลาไสย</t>
  </si>
  <si>
    <t>ETo_sta</t>
  </si>
  <si>
    <t>Week</t>
  </si>
  <si>
    <t>Kc</t>
  </si>
  <si>
    <t>ชนิดพืช</t>
  </si>
  <si>
    <t>สัปดาห์เริ่มต้น</t>
  </si>
  <si>
    <t>ข้าว กข.(นาดำ)</t>
  </si>
  <si>
    <t>ข้าวขาวดอกมะลิ105</t>
  </si>
  <si>
    <t>ข้าวบาสมาติ</t>
  </si>
  <si>
    <t>ข้าวโพดเลี้ยงสัตว์</t>
  </si>
  <si>
    <t>ข้าวโพดหวาน</t>
  </si>
  <si>
    <t>มะเขือเทศ</t>
  </si>
  <si>
    <t>หอมหัวใหญ่</t>
  </si>
  <si>
    <t>กะหล่ำดอก</t>
  </si>
  <si>
    <t>ไม้ดอก (บานชื่น)</t>
  </si>
  <si>
    <t>cropname</t>
  </si>
  <si>
    <t>week</t>
  </si>
  <si>
    <t>Kc-week</t>
  </si>
  <si>
    <t>Kc-Week</t>
  </si>
  <si>
    <t>Weighted</t>
  </si>
  <si>
    <t>ETo</t>
  </si>
  <si>
    <t>ช่วงเวลาสัปดาห์</t>
  </si>
  <si>
    <t>เริ่มต้น</t>
  </si>
  <si>
    <t>สิ้นสุด</t>
  </si>
  <si>
    <t>เดือน</t>
  </si>
  <si>
    <t>พื้นที่เพาะปลูกในแต่ละสัปดาห์ (ไร่)</t>
  </si>
  <si>
    <t>รวมพื้นที่</t>
  </si>
  <si>
    <t>(ไร่)</t>
  </si>
  <si>
    <t>ความต้องการน้ำ</t>
  </si>
  <si>
    <t>(มม.)</t>
  </si>
  <si>
    <t>(ลบ.ม.)</t>
  </si>
  <si>
    <t>ปริมาณน้ำเตรียมแปลง</t>
  </si>
  <si>
    <t>*กำหนดระยะเวลาในการเตรียมแปลง 1 สัปดาห์</t>
  </si>
  <si>
    <t>ตารางแสดงรายละเอียดการคำนวณความต้องการน้ำของพืช</t>
  </si>
  <si>
    <t>ฝ้าย</t>
  </si>
  <si>
    <t>อ้อย</t>
  </si>
  <si>
    <t>ละหุ่ง</t>
  </si>
  <si>
    <t>เผือก</t>
  </si>
  <si>
    <t>มะม่วง</t>
  </si>
  <si>
    <t>ส้มโอ</t>
  </si>
  <si>
    <t>หญ้ารูซี่</t>
  </si>
  <si>
    <t>หน่อไม้ฝรั่ง</t>
  </si>
  <si>
    <t>ไม้ดอก (กุหลาบ)</t>
  </si>
  <si>
    <t>หญ้าแฝก</t>
  </si>
  <si>
    <t>มะนาว (1-3 ปี)</t>
  </si>
  <si>
    <t>มะนาว (3-5 ปี)</t>
  </si>
  <si>
    <t>สับปะรด</t>
  </si>
  <si>
    <t>*ภาคกลาง กำหนดให้ใช้ 1 มม./วัน ส่วนภาคอื่นๆใช้ 2 มม./วัน</t>
  </si>
  <si>
    <t>(1)</t>
  </si>
  <si>
    <t>(2)</t>
  </si>
  <si>
    <t>(3)</t>
  </si>
  <si>
    <t>(4)</t>
  </si>
  <si>
    <t>(5)</t>
  </si>
  <si>
    <t>(6)</t>
  </si>
  <si>
    <t>(8)</t>
  </si>
  <si>
    <t>(9)</t>
  </si>
  <si>
    <t>(10)</t>
  </si>
  <si>
    <t>(11)</t>
  </si>
  <si>
    <t>(12)</t>
  </si>
  <si>
    <t>(13)</t>
  </si>
  <si>
    <t>(14)</t>
  </si>
  <si>
    <t>(15)</t>
  </si>
  <si>
    <t>(7.1)</t>
  </si>
  <si>
    <t>(7.2)</t>
  </si>
  <si>
    <t>(7.3)</t>
  </si>
  <si>
    <t>(7.4)</t>
  </si>
  <si>
    <t>(7.5)</t>
  </si>
  <si>
    <t>พื้นที่ (ไร่)</t>
  </si>
  <si>
    <t>ของ Kc</t>
  </si>
  <si>
    <t>พื้นที่โครงการ, ไร่</t>
  </si>
  <si>
    <t>ปริมาณน้ำรั่วซึม, มม./สัปดาห์</t>
  </si>
  <si>
    <t>ปริมาณน้ำเตรียมแปลง, มม./สัปดาห์</t>
  </si>
  <si>
    <t>เวลาปลูกจนเต็มพื้นที่, สัปดาห์</t>
  </si>
  <si>
    <t>ใช้ค่า ETo ของจังหวัด</t>
  </si>
  <si>
    <t>(7.6)</t>
  </si>
  <si>
    <t>(7.7)</t>
  </si>
  <si>
    <t>(7.8)</t>
  </si>
  <si>
    <t>(7.9)</t>
  </si>
  <si>
    <t>(7.10)</t>
  </si>
  <si>
    <t>เปลี่ยนน้ำ</t>
  </si>
  <si>
    <t>ความต้องการน้ำ (มม.)</t>
  </si>
  <si>
    <t>ตารางแสดงรายละเอียดการคำนวณความต้องการน้ำของบ่อปลา</t>
  </si>
  <si>
    <t>พื้นที่บ่อปลา, ไร่</t>
  </si>
  <si>
    <t>ข้าว</t>
  </si>
  <si>
    <t>พืชไร่</t>
  </si>
  <si>
    <t>ตารางแสดงรายละเอียดการคำนวณความต้องการน้ำของบ่อกุ้ง</t>
  </si>
  <si>
    <t>พื้นที่บ่อกุ้ง, ไร่</t>
  </si>
  <si>
    <t>ไม้ผล</t>
  </si>
  <si>
    <t>ถ่ายน้ำ</t>
  </si>
  <si>
    <t>พืชไร่ฤดูฝน</t>
  </si>
  <si>
    <t>ระเหยและรั่วซึม</t>
  </si>
  <si>
    <t>Evap</t>
  </si>
  <si>
    <t>ที่</t>
  </si>
  <si>
    <t>บ่อปลา</t>
  </si>
  <si>
    <t>บ่อกุ้ง</t>
  </si>
  <si>
    <t>รวม</t>
  </si>
  <si>
    <t>(7)</t>
  </si>
  <si>
    <t>(16)</t>
  </si>
  <si>
    <t>หมายเหตุ</t>
  </si>
  <si>
    <t>วันที่</t>
  </si>
  <si>
    <t>%</t>
  </si>
  <si>
    <t>รวมทั้งหมด</t>
  </si>
  <si>
    <t>ข้าวนาปรัง</t>
  </si>
  <si>
    <t>พื้นที่ปลูกทั้งหมด, ไร่</t>
  </si>
  <si>
    <t>ข้าวนาปี</t>
  </si>
  <si>
    <t>พืชไร่ฤดูแล้ง</t>
  </si>
  <si>
    <t>บ่อปลา - บ่อกุ้ง</t>
  </si>
  <si>
    <t xml:space="preserve">สำนักชลประทานที่ </t>
  </si>
  <si>
    <t>NO OBSERVATION</t>
  </si>
  <si>
    <t>-</t>
  </si>
  <si>
    <t>อ่างเก็บน้ำ</t>
  </si>
  <si>
    <t>ฝนใช้การ</t>
  </si>
  <si>
    <t>พืชไร่-พืชผักฤดูแล้ง</t>
  </si>
  <si>
    <t>พืชไร่-พืชผักฤดูฝน</t>
  </si>
  <si>
    <t>(7.11)</t>
  </si>
  <si>
    <t>(7.12)</t>
  </si>
  <si>
    <t>(7.13)</t>
  </si>
  <si>
    <t>(7.14)</t>
  </si>
  <si>
    <t>(7.15)</t>
  </si>
  <si>
    <t>(7.16)</t>
  </si>
  <si>
    <t>(7.17)</t>
  </si>
  <si>
    <t>(7.18)</t>
  </si>
  <si>
    <t>(7.19)</t>
  </si>
  <si>
    <t>(7.20)</t>
  </si>
  <si>
    <t>ปริมาณน้ำเตรียมแปลง, มม./ฤดู</t>
  </si>
  <si>
    <t>RE = R  for  R &lt;= R1</t>
  </si>
  <si>
    <t>และ</t>
  </si>
  <si>
    <t>ม.ค.</t>
  </si>
  <si>
    <t>R1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</si>
  <si>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</si>
  <si>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</si>
  <si>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</si>
  <si>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</si>
  <si>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</si>
  <si>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</si>
  <si>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</si>
  <si>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</si>
  <si>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ต.ค.</t>
  </si>
  <si>
    <t>พ.ย.</t>
  </si>
  <si>
    <t>ธ.ค.</t>
  </si>
  <si>
    <t>การคำนวณฝนใช้การ (Effective Rainfall) จากฝนที่ตกจริง</t>
  </si>
  <si>
    <t>สัปดาห์ที่</t>
  </si>
  <si>
    <t>รายสัปดาห์</t>
  </si>
  <si>
    <t>ที่มา : แปลงจากกราฟฝนใช้การของ อ.ฉลอง  เกิดพิทักษ์</t>
  </si>
  <si>
    <t>ปริมาณฝนตกจริงครอบคลุมพื้นที่ชลประทานของสถานีต่างๆตามWeighted Area (มม.)</t>
  </si>
  <si>
    <t>(ตามWeighted Area)</t>
  </si>
  <si>
    <t>ถั่วเขียว</t>
  </si>
  <si>
    <t>ข้าวฟ่าง</t>
  </si>
  <si>
    <t>ถั่วลิสง</t>
  </si>
  <si>
    <t>ทานตะวัน</t>
  </si>
  <si>
    <t>หอมแดง</t>
  </si>
  <si>
    <t>ฝนรายวันเฉลี่ย (มม.)</t>
  </si>
  <si>
    <t>ฝน</t>
  </si>
  <si>
    <t>สมการฝนใช้การรายสัปดาห์ (Weekly Effective Rainfall)</t>
  </si>
  <si>
    <t>ฝนใช้การรายสัปดาห์ (มม.)</t>
  </si>
  <si>
    <t>สำหรับข้าว</t>
  </si>
  <si>
    <t>สำหรับพืชไร่</t>
  </si>
  <si>
    <t>คำนวณจากสมการ</t>
  </si>
  <si>
    <r>
      <t xml:space="preserve">เมื่อ   </t>
    </r>
    <r>
      <rPr>
        <b/>
        <sz val="10"/>
        <rFont val="Arial"/>
        <family val="2"/>
      </rPr>
      <t>R</t>
    </r>
    <r>
      <rPr>
        <sz val="10"/>
        <rFont val="Arial"/>
        <family val="2"/>
      </rPr>
      <t xml:space="preserve"> = ปริมาณฝนที่ตกจริง , </t>
    </r>
    <r>
      <rPr>
        <b/>
        <sz val="10"/>
        <rFont val="Arial"/>
        <family val="2"/>
      </rPr>
      <t>RE</t>
    </r>
    <r>
      <rPr>
        <sz val="10"/>
        <rFont val="Arial"/>
        <family val="2"/>
      </rPr>
      <t xml:space="preserve"> = ปริมาณฝนใช้การ , </t>
    </r>
    <r>
      <rPr>
        <b/>
        <sz val="10"/>
        <rFont val="Arial"/>
        <family val="2"/>
      </rPr>
      <t>R1</t>
    </r>
    <r>
      <rPr>
        <sz val="10"/>
        <rFont val="Arial"/>
        <family val="2"/>
      </rPr>
      <t xml:space="preserve"> = ปริมาณฝนสูงสุดที่ตก ซึ่งจะเป็นฝนใช้การ 100% (มม./สัปดาห์),</t>
    </r>
  </si>
  <si>
    <t>RE = S1*(R-R1) + R1 for R &gt; R1</t>
  </si>
  <si>
    <t>S1</t>
  </si>
  <si>
    <t>สมการฝนใช้การของพืชไร่</t>
  </si>
  <si>
    <t>สมการฝนใช้การของข้าว</t>
  </si>
  <si>
    <t>ปริมาณฝนใช้การ (มม./สัปดาห์)</t>
  </si>
  <si>
    <t>สรุปผลการคำนวณฝนใช้การรายสัปดาห์</t>
  </si>
  <si>
    <t>ผลการทำการเกษตร</t>
  </si>
  <si>
    <t>พื้นที่ทำการเกษตรฤดูแล้ง (ไร่)</t>
  </si>
  <si>
    <t>พืชไร่-พืชผัก</t>
  </si>
  <si>
    <t>บ่อปลา-บ่อกุ้ง</t>
  </si>
  <si>
    <t>พื้นที่ทำการเกษตรฤดูฝน (ไร่)</t>
  </si>
  <si>
    <t>การคำนวณความต้องการใช้น้ำและฝนใช้การ</t>
  </si>
  <si>
    <t>ฤดูแล้ง</t>
  </si>
  <si>
    <t>ฤดูฝน</t>
  </si>
  <si>
    <t>การคำนวณประสิทธิภาพการชลประทาน</t>
  </si>
  <si>
    <t>(ล้าน ลบ.ม.)</t>
  </si>
  <si>
    <t>ปริมาณน้ำที่ส่งจริง</t>
  </si>
  <si>
    <t>ปริมาณน้ำ Side Flow</t>
  </si>
  <si>
    <t>ประสิทธิภาพการชลประทาน</t>
  </si>
  <si>
    <t>นาปรัง</t>
  </si>
  <si>
    <t>นาปี</t>
  </si>
  <si>
    <t>ความต้องการใช้น้ำทำการเกษตร (ล้าน ลบ.ม.)</t>
  </si>
  <si>
    <t>ฝนใช้การ (ล้าน ลบ.ม.)</t>
  </si>
  <si>
    <t>ปีการเพาะปลูก พ.ศ.</t>
  </si>
  <si>
    <t>ความต้องการใช้น้ำเพื่อการเกษตร</t>
  </si>
  <si>
    <r>
      <t xml:space="preserve">       </t>
    </r>
    <r>
      <rPr>
        <b/>
        <sz val="10"/>
        <rFont val="Arial"/>
        <family val="2"/>
      </rPr>
      <t xml:space="preserve"> S1</t>
    </r>
    <r>
      <rPr>
        <sz val="10"/>
        <rFont val="Arial"/>
        <family val="2"/>
      </rPr>
      <t xml:space="preserve"> = ความลาดชันของสมการฝนใช้การ ช่วงที่ต่อจากค่า R1(แกน X=ฝนใช้การรายสัปดาห์,แกน Y=ฝนตกรายสัปดาห์)</t>
    </r>
  </si>
  <si>
    <r>
      <t>สมการฝนใช้การรายสัปดาห์ (Weekly Effective Rainfall) สำหรับการเพาะปลูก</t>
    </r>
    <r>
      <rPr>
        <b/>
        <sz val="14"/>
        <color indexed="12"/>
        <rFont val="Arial"/>
        <family val="2"/>
      </rPr>
      <t>พืชไร่</t>
    </r>
  </si>
  <si>
    <r>
      <t>สมการฝนใช้การรายสัปดาห์ (Weekly Effective Rainfall) สำหรับการเพาะปลูก</t>
    </r>
    <r>
      <rPr>
        <b/>
        <sz val="14"/>
        <color indexed="12"/>
        <rFont val="Arial"/>
        <family val="2"/>
      </rPr>
      <t>ข้าว</t>
    </r>
  </si>
  <si>
    <t>ที่มา : แปลงจากกราฟฝนใช้การของ โครงการส่งน้ำฯ มูลบน-ลำแชะ</t>
  </si>
  <si>
    <t>พื้นที่ชลประทาน (ไร่)</t>
  </si>
  <si>
    <t>ปีการเพาะปลูก</t>
  </si>
  <si>
    <t xml:space="preserve">อ่างเก็บน้ำ  </t>
  </si>
  <si>
    <t>ฝ่ายส่งน้ำบำรุงรักษาที่ 6</t>
  </si>
  <si>
    <t>2561/62</t>
  </si>
  <si>
    <t>NOI 7</t>
  </si>
  <si>
    <t>NOI 9</t>
  </si>
  <si>
    <t>NOI 10</t>
  </si>
  <si>
    <t>NOI 12</t>
  </si>
  <si>
    <t>NOI 13</t>
  </si>
  <si>
    <t>NOI 15</t>
  </si>
  <si>
    <t>NOI 31</t>
  </si>
  <si>
    <t>NOI 33</t>
  </si>
  <si>
    <t>NOI 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</si>
</sst>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#,##0.0_)"/>
    <numFmt numFmtId="167" formatCode="mmm"/>
    <numFmt numFmtId="168" formatCode="[$-1070000]mmm"/>
    <numFmt numFmtId="169" formatCode="[$-1070000]dd\ mmm"/>
    <numFmt numFmtId="170" formatCode="_(* #,##0_);_(* \(#,##0\);_(* &quot;-&quot;??_);_(@_)"/>
    <numFmt numFmtId="171" formatCode="d\ mmm"/>
    <numFmt numFmtId="172" formatCode="_(* #,##0.00_);_(* \(#,##0.00\);_(* &quot;-&quot;_);_(@_)"/>
    <numFmt numFmtId="173" formatCode="\ #,##0.0_-;\-#,##0.0_-;&quot;-&quot;"/>
    <numFmt numFmtId="174" formatCode="\ #,##0_-;\-#,##0_-;&quot;-&quot;"/>
    <numFmt numFmtId="175" formatCode="\ #,##0.000_-;\-#,##0.000_-;&quot;-&quot;"/>
    <numFmt numFmtId="176" formatCode="_(* #,##0.000_);_(* \(#,##0.000\);_(* &quot;-&quot;??_);_(@_)"/>
    <numFmt numFmtId="177" formatCode="_(* #,##0.0000_);_(* \(#,##0.0000\);_(* &quot;-&quot;??_);_(@_)"/>
    <numFmt numFmtId="178" formatCode="_-* #,##0.000_-;\-* #,##0.000_-;_-* &quot;-&quot;??_-;_-@_-"/>
    <numFmt numFmtId="179" formatCode="\ #,##0.00_-;\-#,##0.00_-;&quot;-&quot;"/>
  </numFmts>
  <fonts count="2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sz val="15"/>
      <name val="BrowalliaUPC"/>
      <family val="2"/>
    </font>
    <font>
      <sz val="8"/>
      <name val="BrowalliaUPC"/>
      <family val="2"/>
    </font>
    <font>
      <sz val="16"/>
      <name val="CordiaUPC"/>
      <family val="2"/>
    </font>
    <font>
      <sz val="8"/>
      <name val="CordiaUPC"/>
      <family val="2"/>
    </font>
    <font>
      <sz val="10"/>
      <name val="Arial"/>
      <family val="2"/>
    </font>
    <font>
      <sz val="14"/>
      <name val="Arial"/>
      <family val="2"/>
    </font>
    <font>
      <sz val="10"/>
      <color indexed="9"/>
      <name val="Arial"/>
      <family val="2"/>
    </font>
    <font>
      <sz val="10"/>
      <color indexed="18"/>
      <name val="Arial"/>
      <family val="2"/>
    </font>
    <font>
      <b/>
      <sz val="12"/>
      <name val="Arial"/>
      <family val="2"/>
    </font>
    <font>
      <sz val="10"/>
      <color indexed="16"/>
      <name val="Arial"/>
      <family val="2"/>
    </font>
    <font>
      <sz val="10"/>
      <color indexed="12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2"/>
      <color indexed="8"/>
      <name val="Arial"/>
      <family val="2"/>
    </font>
    <font>
      <sz val="9"/>
      <color indexed="57"/>
      <name val="Arial"/>
      <family val="2"/>
    </font>
    <font>
      <sz val="10"/>
      <color indexed="16"/>
      <name val="Arial"/>
      <family val="2"/>
    </font>
    <font>
      <sz val="10"/>
      <name val="Arial"/>
      <family val="2"/>
    </font>
    <font>
      <sz val="14"/>
      <name val="AngsanaUPC"/>
      <family val="1"/>
    </font>
    <font>
      <sz val="10"/>
      <color indexed="10"/>
      <name val="Arial"/>
      <family val="2"/>
    </font>
    <font>
      <sz val="10"/>
      <color indexed="9"/>
      <name val="Arial"/>
      <family val="2"/>
    </font>
    <font>
      <b/>
      <sz val="14"/>
      <name val="Arial"/>
      <family val="2"/>
    </font>
    <font>
      <b/>
      <sz val="10"/>
      <color indexed="12"/>
      <name val="Arial"/>
      <family val="2"/>
    </font>
    <font>
      <b/>
      <sz val="14"/>
      <color indexed="12"/>
      <name val="Arial"/>
      <family val="2"/>
    </font>
    <font>
      <u/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20"/>
      </left>
      <right style="thin">
        <color indexed="64"/>
      </right>
      <top style="medium">
        <color indexed="20"/>
      </top>
      <bottom style="thin">
        <color indexed="64"/>
      </bottom>
      <diagonal/>
    </border>
    <border>
      <left style="thin">
        <color indexed="64"/>
      </left>
      <right style="medium">
        <color indexed="20"/>
      </right>
      <top style="medium">
        <color indexed="20"/>
      </top>
      <bottom style="thin">
        <color indexed="64"/>
      </bottom>
      <diagonal/>
    </border>
    <border>
      <left style="medium">
        <color indexed="20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20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20"/>
      </right>
      <top style="hair">
        <color indexed="64"/>
      </top>
      <bottom style="hair">
        <color indexed="64"/>
      </bottom>
      <diagonal/>
    </border>
    <border>
      <left style="medium">
        <color indexed="20"/>
      </left>
      <right style="thin">
        <color indexed="64"/>
      </right>
      <top style="hair">
        <color indexed="64"/>
      </top>
      <bottom style="medium">
        <color indexed="20"/>
      </bottom>
      <diagonal/>
    </border>
    <border>
      <left style="thin">
        <color indexed="64"/>
      </left>
      <right style="medium">
        <color indexed="20"/>
      </right>
      <top style="hair">
        <color indexed="64"/>
      </top>
      <bottom style="medium">
        <color indexed="20"/>
      </bottom>
      <diagonal/>
    </border>
    <border>
      <left style="medium">
        <color indexed="18"/>
      </left>
      <right/>
      <top style="medium">
        <color indexed="18"/>
      </top>
      <bottom/>
      <diagonal/>
    </border>
    <border>
      <left/>
      <right/>
      <top style="medium">
        <color indexed="18"/>
      </top>
      <bottom/>
      <diagonal/>
    </border>
    <border>
      <left style="medium">
        <color indexed="18"/>
      </left>
      <right/>
      <top/>
      <bottom/>
      <diagonal/>
    </border>
    <border>
      <left style="thin">
        <color indexed="64"/>
      </left>
      <right style="medium">
        <color indexed="18"/>
      </right>
      <top style="thin">
        <color indexed="64"/>
      </top>
      <bottom/>
      <diagonal/>
    </border>
    <border>
      <left style="thin">
        <color indexed="64"/>
      </left>
      <right style="medium">
        <color indexed="18"/>
      </right>
      <top/>
      <bottom style="thin">
        <color indexed="64"/>
      </bottom>
      <diagonal/>
    </border>
    <border>
      <left style="thin">
        <color indexed="64"/>
      </left>
      <right style="medium">
        <color indexed="18"/>
      </right>
      <top style="thin">
        <color indexed="64"/>
      </top>
      <bottom style="thin">
        <color indexed="64"/>
      </bottom>
      <diagonal/>
    </border>
    <border>
      <left style="medium">
        <color indexed="18"/>
      </left>
      <right/>
      <top/>
      <bottom style="medium">
        <color indexed="18"/>
      </bottom>
      <diagonal/>
    </border>
    <border>
      <left/>
      <right/>
      <top/>
      <bottom style="medium">
        <color indexed="18"/>
      </bottom>
      <diagonal/>
    </border>
    <border>
      <left style="thin">
        <color indexed="64"/>
      </left>
      <right style="medium">
        <color indexed="18"/>
      </right>
      <top style="thin">
        <color indexed="64"/>
      </top>
      <bottom style="medium">
        <color indexed="18"/>
      </bottom>
      <diagonal/>
    </border>
    <border>
      <left style="thin">
        <color indexed="64"/>
      </left>
      <right style="medium">
        <color indexed="18"/>
      </right>
      <top/>
      <bottom style="medium">
        <color indexed="18"/>
      </bottom>
      <diagonal/>
    </border>
    <border>
      <left/>
      <right style="medium">
        <color indexed="1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18"/>
      </top>
      <bottom style="thin">
        <color indexed="64"/>
      </bottom>
      <diagonal/>
    </border>
    <border>
      <left/>
      <right style="medium">
        <color indexed="18"/>
      </right>
      <top style="medium">
        <color indexed="18"/>
      </top>
      <bottom style="thin">
        <color indexed="64"/>
      </bottom>
      <diagonal/>
    </border>
    <border>
      <left style="medium">
        <color indexed="18"/>
      </left>
      <right/>
      <top style="hair">
        <color indexed="18"/>
      </top>
      <bottom style="medium">
        <color indexed="18"/>
      </bottom>
      <diagonal/>
    </border>
    <border>
      <left style="medium">
        <color indexed="18"/>
      </left>
      <right/>
      <top style="hair">
        <color indexed="18"/>
      </top>
      <bottom style="hair">
        <color indexed="18"/>
      </bottom>
      <diagonal/>
    </border>
    <border>
      <left/>
      <right/>
      <top style="hair">
        <color indexed="18"/>
      </top>
      <bottom style="hair">
        <color indexed="18"/>
      </bottom>
      <diagonal/>
    </border>
    <border>
      <left/>
      <right/>
      <top style="hair">
        <color indexed="18"/>
      </top>
      <bottom style="medium">
        <color indexed="18"/>
      </bottom>
      <diagonal/>
    </border>
    <border>
      <left style="medium">
        <color indexed="18"/>
      </left>
      <right/>
      <top style="medium">
        <color indexed="18"/>
      </top>
      <bottom style="hair">
        <color indexed="18"/>
      </bottom>
      <diagonal/>
    </border>
    <border>
      <left style="thin">
        <color indexed="20"/>
      </left>
      <right style="medium">
        <color indexed="20"/>
      </right>
      <top style="hair">
        <color indexed="20"/>
      </top>
      <bottom style="hair">
        <color indexed="2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18"/>
      </bottom>
      <diagonal/>
    </border>
    <border>
      <left style="thin">
        <color indexed="20"/>
      </left>
      <right style="medium">
        <color indexed="20"/>
      </right>
      <top style="hair">
        <color indexed="20"/>
      </top>
      <bottom style="medium">
        <color indexed="20"/>
      </bottom>
      <diagonal/>
    </border>
    <border>
      <left style="thin">
        <color indexed="64"/>
      </left>
      <right style="medium">
        <color indexed="18"/>
      </right>
      <top style="medium">
        <color indexed="18"/>
      </top>
      <bottom style="hair">
        <color indexed="18"/>
      </bottom>
      <diagonal/>
    </border>
    <border>
      <left style="thin">
        <color indexed="64"/>
      </left>
      <right style="medium">
        <color indexed="18"/>
      </right>
      <top style="hair">
        <color indexed="18"/>
      </top>
      <bottom style="medium">
        <color indexed="18"/>
      </bottom>
      <diagonal/>
    </border>
    <border>
      <left/>
      <right style="thin">
        <color indexed="64"/>
      </right>
      <top style="medium">
        <color indexed="18"/>
      </top>
      <bottom style="hair">
        <color indexed="18"/>
      </bottom>
      <diagonal/>
    </border>
    <border>
      <left/>
      <right style="thin">
        <color indexed="64"/>
      </right>
      <top style="hair">
        <color indexed="18"/>
      </top>
      <bottom style="hair">
        <color indexed="18"/>
      </bottom>
      <diagonal/>
    </border>
    <border>
      <left style="medium">
        <color indexed="18"/>
      </left>
      <right/>
      <top/>
      <bottom style="hair">
        <color indexed="18"/>
      </bottom>
      <diagonal/>
    </border>
    <border>
      <left/>
      <right/>
      <top/>
      <bottom style="hair">
        <color indexed="18"/>
      </bottom>
      <diagonal/>
    </border>
    <border>
      <left/>
      <right style="thin">
        <color indexed="64"/>
      </right>
      <top/>
      <bottom style="hair">
        <color indexed="18"/>
      </bottom>
      <diagonal/>
    </border>
    <border>
      <left/>
      <right style="thin">
        <color indexed="64"/>
      </right>
      <top style="hair">
        <color indexed="18"/>
      </top>
      <bottom style="medium">
        <color indexed="1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18"/>
      </top>
      <bottom style="hair">
        <color indexed="18"/>
      </bottom>
      <diagonal/>
    </border>
    <border>
      <left style="hair">
        <color indexed="18"/>
      </left>
      <right style="medium">
        <color indexed="18"/>
      </right>
      <top style="hair">
        <color indexed="18"/>
      </top>
      <bottom style="hair">
        <color indexed="18"/>
      </bottom>
      <diagonal/>
    </border>
    <border>
      <left style="hair">
        <color indexed="18"/>
      </left>
      <right style="medium">
        <color indexed="18"/>
      </right>
      <top style="hair">
        <color indexed="18"/>
      </top>
      <bottom style="medium">
        <color indexed="18"/>
      </bottom>
      <diagonal/>
    </border>
    <border>
      <left style="hair">
        <color indexed="18"/>
      </left>
      <right/>
      <top style="hair">
        <color indexed="18"/>
      </top>
      <bottom style="hair">
        <color indexed="18"/>
      </bottom>
      <diagonal/>
    </border>
    <border>
      <left style="hair">
        <color indexed="18"/>
      </left>
      <right/>
      <top style="hair">
        <color indexed="18"/>
      </top>
      <bottom style="medium">
        <color indexed="18"/>
      </bottom>
      <diagonal/>
    </border>
    <border>
      <left style="medium">
        <color indexed="2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0"/>
      </left>
      <right style="medium">
        <color indexed="20"/>
      </right>
      <top style="medium">
        <color indexed="20"/>
      </top>
      <bottom style="hair">
        <color indexed="20"/>
      </bottom>
      <diagonal/>
    </border>
    <border>
      <left style="medium">
        <color indexed="20"/>
      </left>
      <right style="thin">
        <color indexed="20"/>
      </right>
      <top style="medium">
        <color indexed="20"/>
      </top>
      <bottom/>
      <diagonal/>
    </border>
    <border>
      <left style="thin">
        <color indexed="20"/>
      </left>
      <right style="medium">
        <color indexed="20"/>
      </right>
      <top style="medium">
        <color indexed="20"/>
      </top>
      <bottom/>
      <diagonal/>
    </border>
    <border>
      <left style="thin">
        <color indexed="20"/>
      </left>
      <right/>
      <top style="medium">
        <color indexed="20"/>
      </top>
      <bottom/>
      <diagonal/>
    </border>
    <border>
      <left style="medium">
        <color indexed="20"/>
      </left>
      <right style="thin">
        <color indexed="20"/>
      </right>
      <top style="medium">
        <color indexed="20"/>
      </top>
      <bottom style="hair">
        <color indexed="20"/>
      </bottom>
      <diagonal/>
    </border>
    <border>
      <left style="medium">
        <color indexed="20"/>
      </left>
      <right style="thin">
        <color indexed="20"/>
      </right>
      <top style="hair">
        <color indexed="20"/>
      </top>
      <bottom style="hair">
        <color indexed="20"/>
      </bottom>
      <diagonal/>
    </border>
    <border>
      <left style="medium">
        <color indexed="20"/>
      </left>
      <right style="thin">
        <color indexed="20"/>
      </right>
      <top style="hair">
        <color indexed="20"/>
      </top>
      <bottom style="medium">
        <color indexed="20"/>
      </bottom>
      <diagonal/>
    </border>
    <border>
      <left style="medium">
        <color indexed="20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20"/>
      </right>
      <top/>
      <bottom style="hair">
        <color indexed="64"/>
      </bottom>
      <diagonal/>
    </border>
    <border>
      <left style="medium">
        <color indexed="20"/>
      </left>
      <right style="thin">
        <color indexed="64"/>
      </right>
      <top style="medium">
        <color indexed="20"/>
      </top>
      <bottom style="medium">
        <color indexed="20"/>
      </bottom>
      <diagonal/>
    </border>
    <border>
      <left style="thin">
        <color indexed="64"/>
      </left>
      <right style="medium">
        <color indexed="20"/>
      </right>
      <top style="medium">
        <color indexed="20"/>
      </top>
      <bottom style="medium">
        <color indexed="20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1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18"/>
      </top>
      <bottom style="hair">
        <color indexed="18"/>
      </bottom>
      <diagonal/>
    </border>
    <border>
      <left/>
      <right style="medium">
        <color indexed="18"/>
      </right>
      <top style="hair">
        <color indexed="18"/>
      </top>
      <bottom style="hair">
        <color indexed="18"/>
      </bottom>
      <diagonal/>
    </border>
    <border>
      <left/>
      <right style="medium">
        <color indexed="18"/>
      </right>
      <top style="medium">
        <color indexed="18"/>
      </top>
      <bottom style="hair">
        <color indexed="18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4" fillId="0" borderId="0"/>
    <xf numFmtId="0" fontId="6" fillId="0" borderId="0"/>
    <xf numFmtId="0" fontId="20" fillId="0" borderId="0"/>
    <xf numFmtId="9" fontId="1" fillId="0" borderId="0" applyFont="0" applyFill="0" applyBorder="0" applyAlignment="0" applyProtection="0"/>
    <xf numFmtId="0" fontId="21" fillId="0" borderId="0"/>
  </cellStyleXfs>
  <cellXfs count="49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quotePrefix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2"/>
    <xf numFmtId="0" fontId="1" fillId="0" borderId="3" xfId="2" quotePrefix="1" applyFont="1" applyBorder="1" applyAlignment="1">
      <alignment horizontal="center"/>
    </xf>
    <xf numFmtId="0" fontId="8" fillId="0" borderId="3" xfId="4" quotePrefix="1" applyFont="1" applyBorder="1" applyAlignment="1">
      <alignment horizontal="center"/>
    </xf>
    <xf numFmtId="0" fontId="8" fillId="0" borderId="3" xfId="4" applyFont="1" applyBorder="1" applyAlignment="1">
      <alignment horizontal="center"/>
    </xf>
    <xf numFmtId="0" fontId="1" fillId="0" borderId="4" xfId="2" applyFill="1" applyBorder="1" applyAlignment="1">
      <alignment horizontal="center"/>
    </xf>
    <xf numFmtId="0" fontId="8" fillId="0" borderId="4" xfId="4" applyFont="1" applyFill="1" applyBorder="1" applyAlignment="1">
      <alignment horizontal="left" indent="1"/>
    </xf>
    <xf numFmtId="166" fontId="1" fillId="0" borderId="4" xfId="2" applyNumberFormat="1" applyFill="1" applyBorder="1"/>
    <xf numFmtId="0" fontId="1" fillId="0" borderId="0" xfId="2" applyFill="1"/>
    <xf numFmtId="0" fontId="1" fillId="0" borderId="1" xfId="2" applyFill="1" applyBorder="1" applyAlignment="1">
      <alignment horizontal="center"/>
    </xf>
    <xf numFmtId="0" fontId="8" fillId="0" borderId="1" xfId="4" applyFont="1" applyFill="1" applyBorder="1" applyAlignment="1">
      <alignment horizontal="left" indent="1"/>
    </xf>
    <xf numFmtId="166" fontId="1" fillId="0" borderId="1" xfId="2" applyNumberFormat="1" applyFill="1" applyBorder="1"/>
    <xf numFmtId="0" fontId="1" fillId="0" borderId="2" xfId="2" applyFill="1" applyBorder="1" applyAlignment="1">
      <alignment horizontal="center"/>
    </xf>
    <xf numFmtId="0" fontId="8" fillId="0" borderId="2" xfId="4" applyFont="1" applyFill="1" applyBorder="1" applyAlignment="1">
      <alignment horizontal="left" indent="1"/>
    </xf>
    <xf numFmtId="166" fontId="1" fillId="0" borderId="2" xfId="2" applyNumberFormat="1" applyFill="1" applyBorder="1"/>
    <xf numFmtId="0" fontId="8" fillId="0" borderId="1" xfId="4" quotePrefix="1" applyFont="1" applyFill="1" applyBorder="1" applyAlignment="1">
      <alignment horizontal="left" indent="1"/>
    </xf>
    <xf numFmtId="0" fontId="9" fillId="0" borderId="0" xfId="2" quotePrefix="1" applyFont="1" applyAlignment="1">
      <alignment horizontal="left"/>
    </xf>
    <xf numFmtId="0" fontId="8" fillId="0" borderId="0" xfId="3" applyFont="1"/>
    <xf numFmtId="0" fontId="8" fillId="0" borderId="4" xfId="3" applyFont="1" applyBorder="1" applyAlignment="1">
      <alignment horizontal="center"/>
    </xf>
    <xf numFmtId="0" fontId="8" fillId="0" borderId="1" xfId="3" applyFont="1" applyBorder="1"/>
    <xf numFmtId="0" fontId="8" fillId="0" borderId="2" xfId="3" applyFon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3" xfId="3" applyFont="1" applyBorder="1"/>
    <xf numFmtId="0" fontId="0" fillId="0" borderId="1" xfId="0" quotePrefix="1" applyBorder="1" applyAlignment="1">
      <alignment horizontal="left"/>
    </xf>
    <xf numFmtId="0" fontId="0" fillId="2" borderId="3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2" fillId="0" borderId="0" xfId="3" applyFont="1"/>
    <xf numFmtId="0" fontId="0" fillId="3" borderId="5" xfId="0" applyFill="1" applyBorder="1" applyAlignment="1">
      <alignment horizontal="centerContinuous"/>
    </xf>
    <xf numFmtId="0" fontId="0" fillId="3" borderId="6" xfId="0" applyFill="1" applyBorder="1" applyAlignment="1">
      <alignment horizontal="centerContinuous"/>
    </xf>
    <xf numFmtId="0" fontId="0" fillId="3" borderId="4" xfId="0" applyFill="1" applyBorder="1" applyAlignment="1">
      <alignment horizontal="center"/>
    </xf>
    <xf numFmtId="0" fontId="0" fillId="3" borderId="4" xfId="0" quotePrefix="1" applyFill="1" applyBorder="1" applyAlignment="1">
      <alignment horizontal="center"/>
    </xf>
    <xf numFmtId="0" fontId="0" fillId="3" borderId="4" xfId="0" applyFill="1" applyBorder="1" applyAlignment="1">
      <alignment horizontal="centerContinuous"/>
    </xf>
    <xf numFmtId="0" fontId="0" fillId="3" borderId="3" xfId="0" applyFill="1" applyBorder="1" applyAlignment="1">
      <alignment horizontal="center"/>
    </xf>
    <xf numFmtId="0" fontId="0" fillId="3" borderId="7" xfId="0" applyFill="1" applyBorder="1" applyAlignment="1">
      <alignment horizontal="centerContinuous"/>
    </xf>
    <xf numFmtId="0" fontId="0" fillId="3" borderId="2" xfId="0" applyFill="1" applyBorder="1" applyAlignment="1">
      <alignment horizontal="center"/>
    </xf>
    <xf numFmtId="0" fontId="0" fillId="3" borderId="2" xfId="0" quotePrefix="1" applyFill="1" applyBorder="1" applyAlignment="1">
      <alignment horizontal="center"/>
    </xf>
    <xf numFmtId="0" fontId="0" fillId="3" borderId="3" xfId="0" quotePrefix="1" applyFill="1" applyBorder="1" applyAlignment="1">
      <alignment horizontal="center"/>
    </xf>
    <xf numFmtId="0" fontId="13" fillId="0" borderId="0" xfId="0" quotePrefix="1" applyNumberFormat="1" applyFont="1" applyAlignment="1">
      <alignment horizontal="left"/>
    </xf>
    <xf numFmtId="0" fontId="14" fillId="0" borderId="0" xfId="0" applyFont="1"/>
    <xf numFmtId="164" fontId="14" fillId="0" borderId="0" xfId="0" applyNumberFormat="1" applyFont="1"/>
    <xf numFmtId="0" fontId="10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quotePrefix="1" applyBorder="1" applyAlignment="1">
      <alignment horizontal="left"/>
    </xf>
    <xf numFmtId="0" fontId="13" fillId="0" borderId="0" xfId="0" applyNumberFormat="1" applyFont="1" applyAlignment="1">
      <alignment horizontal="left"/>
    </xf>
    <xf numFmtId="164" fontId="16" fillId="0" borderId="3" xfId="0" applyNumberFormat="1" applyFont="1" applyBorder="1"/>
    <xf numFmtId="1" fontId="0" fillId="0" borderId="0" xfId="0" applyNumberFormat="1"/>
    <xf numFmtId="0" fontId="17" fillId="0" borderId="0" xfId="0" applyFont="1"/>
    <xf numFmtId="0" fontId="8" fillId="0" borderId="8" xfId="3" applyFont="1" applyBorder="1" applyAlignment="1">
      <alignment horizontal="center"/>
    </xf>
    <xf numFmtId="4" fontId="8" fillId="0" borderId="8" xfId="3" applyNumberFormat="1" applyFont="1" applyBorder="1" applyAlignment="1">
      <alignment horizontal="center"/>
    </xf>
    <xf numFmtId="0" fontId="8" fillId="0" borderId="8" xfId="3" applyFont="1" applyBorder="1"/>
    <xf numFmtId="0" fontId="8" fillId="0" borderId="9" xfId="3" applyFont="1" applyBorder="1" applyAlignment="1">
      <alignment horizontal="center"/>
    </xf>
    <xf numFmtId="4" fontId="8" fillId="0" borderId="9" xfId="3" applyNumberFormat="1" applyFont="1" applyBorder="1" applyAlignment="1">
      <alignment horizontal="center"/>
    </xf>
    <xf numFmtId="0" fontId="8" fillId="0" borderId="9" xfId="3" applyFont="1" applyBorder="1"/>
    <xf numFmtId="0" fontId="8" fillId="0" borderId="10" xfId="3" applyFont="1" applyBorder="1" applyAlignment="1">
      <alignment horizontal="center"/>
    </xf>
    <xf numFmtId="0" fontId="8" fillId="0" borderId="10" xfId="3" applyFont="1" applyBorder="1"/>
    <xf numFmtId="0" fontId="15" fillId="3" borderId="3" xfId="0" applyFont="1" applyFill="1" applyBorder="1" applyAlignment="1">
      <alignment horizontal="centerContinuous"/>
    </xf>
    <xf numFmtId="0" fontId="15" fillId="3" borderId="11" xfId="0" applyFont="1" applyFill="1" applyBorder="1" applyAlignment="1">
      <alignment horizontal="centerContinuous"/>
    </xf>
    <xf numFmtId="0" fontId="15" fillId="3" borderId="6" xfId="0" applyFont="1" applyFill="1" applyBorder="1" applyAlignment="1">
      <alignment horizontal="centerContinuous"/>
    </xf>
    <xf numFmtId="0" fontId="15" fillId="3" borderId="7" xfId="0" applyFont="1" applyFill="1" applyBorder="1" applyAlignment="1">
      <alignment horizontal="centerContinuous"/>
    </xf>
    <xf numFmtId="0" fontId="15" fillId="3" borderId="3" xfId="0" applyFon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quotePrefix="1" applyBorder="1" applyAlignment="1">
      <alignment horizontal="right" indent="1"/>
    </xf>
    <xf numFmtId="0" fontId="10" fillId="4" borderId="12" xfId="0" applyFont="1" applyFill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5" fontId="0" fillId="0" borderId="8" xfId="0" applyNumberFormat="1" applyBorder="1"/>
    <xf numFmtId="164" fontId="0" fillId="0" borderId="8" xfId="0" applyNumberFormat="1" applyBorder="1"/>
    <xf numFmtId="168" fontId="0" fillId="3" borderId="9" xfId="0" applyNumberFormat="1" applyFill="1" applyBorder="1" applyAlignment="1">
      <alignment horizontal="center"/>
    </xf>
    <xf numFmtId="165" fontId="0" fillId="0" borderId="9" xfId="0" applyNumberFormat="1" applyBorder="1"/>
    <xf numFmtId="164" fontId="0" fillId="0" borderId="9" xfId="0" applyNumberFormat="1" applyBorder="1"/>
    <xf numFmtId="165" fontId="0" fillId="0" borderId="10" xfId="0" applyNumberFormat="1" applyBorder="1"/>
    <xf numFmtId="164" fontId="0" fillId="0" borderId="10" xfId="0" applyNumberFormat="1" applyBorder="1"/>
    <xf numFmtId="169" fontId="0" fillId="3" borderId="8" xfId="0" applyNumberFormat="1" applyFill="1" applyBorder="1" applyAlignment="1">
      <alignment horizontal="center"/>
    </xf>
    <xf numFmtId="169" fontId="0" fillId="3" borderId="13" xfId="0" applyNumberFormat="1" applyFill="1" applyBorder="1" applyAlignment="1">
      <alignment horizontal="center"/>
    </xf>
    <xf numFmtId="169" fontId="0" fillId="3" borderId="9" xfId="0" applyNumberFormat="1" applyFill="1" applyBorder="1" applyAlignment="1">
      <alignment horizontal="center"/>
    </xf>
    <xf numFmtId="169" fontId="0" fillId="3" borderId="12" xfId="0" applyNumberFormat="1" applyFill="1" applyBorder="1" applyAlignment="1">
      <alignment horizontal="center"/>
    </xf>
    <xf numFmtId="169" fontId="0" fillId="3" borderId="10" xfId="0" applyNumberFormat="1" applyFill="1" applyBorder="1" applyAlignment="1">
      <alignment horizontal="center"/>
    </xf>
    <xf numFmtId="169" fontId="0" fillId="3" borderId="14" xfId="0" applyNumberFormat="1" applyFill="1" applyBorder="1" applyAlignment="1">
      <alignment horizontal="center"/>
    </xf>
    <xf numFmtId="1" fontId="1" fillId="0" borderId="8" xfId="0" applyNumberFormat="1" applyFont="1" applyFill="1" applyBorder="1" applyAlignment="1">
      <alignment shrinkToFit="1"/>
    </xf>
    <xf numFmtId="1" fontId="11" fillId="0" borderId="8" xfId="0" applyNumberFormat="1" applyFont="1" applyFill="1" applyBorder="1" applyAlignment="1">
      <alignment shrinkToFit="1"/>
    </xf>
    <xf numFmtId="1" fontId="1" fillId="0" borderId="9" xfId="0" applyNumberFormat="1" applyFont="1" applyFill="1" applyBorder="1" applyAlignment="1">
      <alignment shrinkToFit="1"/>
    </xf>
    <xf numFmtId="1" fontId="15" fillId="0" borderId="9" xfId="0" applyNumberFormat="1" applyFont="1" applyFill="1" applyBorder="1" applyAlignment="1">
      <alignment shrinkToFit="1"/>
    </xf>
    <xf numFmtId="1" fontId="1" fillId="0" borderId="10" xfId="0" applyNumberFormat="1" applyFont="1" applyFill="1" applyBorder="1" applyAlignment="1">
      <alignment shrinkToFit="1"/>
    </xf>
    <xf numFmtId="1" fontId="15" fillId="0" borderId="10" xfId="0" applyNumberFormat="1" applyFont="1" applyFill="1" applyBorder="1" applyAlignment="1">
      <alignment shrinkToFit="1"/>
    </xf>
    <xf numFmtId="164" fontId="0" fillId="0" borderId="8" xfId="0" applyNumberFormat="1" applyBorder="1" applyAlignment="1">
      <alignment shrinkToFit="1"/>
    </xf>
    <xf numFmtId="164" fontId="0" fillId="0" borderId="9" xfId="0" applyNumberFormat="1" applyBorder="1" applyAlignment="1">
      <alignment shrinkToFit="1"/>
    </xf>
    <xf numFmtId="164" fontId="0" fillId="0" borderId="10" xfId="0" applyNumberFormat="1" applyBorder="1" applyAlignment="1">
      <alignment shrinkToFit="1"/>
    </xf>
    <xf numFmtId="0" fontId="18" fillId="0" borderId="0" xfId="0" quotePrefix="1" applyFont="1" applyAlignment="1">
      <alignment horizontal="center"/>
    </xf>
    <xf numFmtId="0" fontId="10" fillId="4" borderId="15" xfId="0" applyFont="1" applyFill="1" applyBorder="1" applyAlignment="1">
      <alignment horizontal="center"/>
    </xf>
    <xf numFmtId="0" fontId="10" fillId="4" borderId="16" xfId="0" quotePrefix="1" applyFont="1" applyFill="1" applyBorder="1" applyAlignment="1">
      <alignment horizontal="center"/>
    </xf>
    <xf numFmtId="0" fontId="10" fillId="4" borderId="17" xfId="0" applyFont="1" applyFill="1" applyBorder="1" applyAlignment="1">
      <alignment horizontal="center"/>
    </xf>
    <xf numFmtId="3" fontId="0" fillId="5" borderId="18" xfId="0" applyNumberFormat="1" applyFill="1" applyBorder="1" applyAlignment="1">
      <alignment shrinkToFit="1"/>
    </xf>
    <xf numFmtId="3" fontId="0" fillId="5" borderId="19" xfId="0" applyNumberFormat="1" applyFill="1" applyBorder="1" applyAlignment="1">
      <alignment shrinkToFit="1"/>
    </xf>
    <xf numFmtId="0" fontId="10" fillId="4" borderId="20" xfId="0" applyFont="1" applyFill="1" applyBorder="1" applyAlignment="1">
      <alignment horizontal="center"/>
    </xf>
    <xf numFmtId="3" fontId="0" fillId="5" borderId="21" xfId="0" applyNumberFormat="1" applyFill="1" applyBorder="1" applyAlignment="1">
      <alignment shrinkToFit="1"/>
    </xf>
    <xf numFmtId="0" fontId="8" fillId="0" borderId="22" xfId="0" applyFont="1" applyBorder="1"/>
    <xf numFmtId="0" fontId="0" fillId="0" borderId="23" xfId="0" applyBorder="1"/>
    <xf numFmtId="0" fontId="0" fillId="0" borderId="24" xfId="0" applyBorder="1"/>
    <xf numFmtId="0" fontId="8" fillId="0" borderId="24" xfId="0" applyFont="1" applyBorder="1"/>
    <xf numFmtId="0" fontId="0" fillId="5" borderId="25" xfId="0" applyFill="1" applyBorder="1" applyAlignment="1">
      <alignment horizontal="right"/>
    </xf>
    <xf numFmtId="0" fontId="0" fillId="0" borderId="24" xfId="0" quotePrefix="1" applyBorder="1" applyAlignment="1">
      <alignment horizontal="left"/>
    </xf>
    <xf numFmtId="0" fontId="0" fillId="0" borderId="24" xfId="0" applyBorder="1" applyAlignment="1">
      <alignment horizontal="left"/>
    </xf>
    <xf numFmtId="3" fontId="0" fillId="0" borderId="26" xfId="0" applyNumberFormat="1" applyFill="1" applyBorder="1" applyAlignment="1">
      <alignment shrinkToFit="1"/>
    </xf>
    <xf numFmtId="0" fontId="0" fillId="5" borderId="27" xfId="0" applyFill="1" applyBorder="1"/>
    <xf numFmtId="0" fontId="0" fillId="0" borderId="28" xfId="0" quotePrefix="1" applyBorder="1" applyAlignment="1">
      <alignment horizontal="left"/>
    </xf>
    <xf numFmtId="0" fontId="0" fillId="0" borderId="29" xfId="0" applyBorder="1"/>
    <xf numFmtId="0" fontId="0" fillId="0" borderId="29" xfId="0" quotePrefix="1" applyBorder="1" applyAlignment="1">
      <alignment horizontal="right" indent="1"/>
    </xf>
    <xf numFmtId="1" fontId="0" fillId="5" borderId="30" xfId="0" applyNumberFormat="1" applyFill="1" applyBorder="1"/>
    <xf numFmtId="0" fontId="1" fillId="5" borderId="27" xfId="0" applyFont="1" applyFill="1" applyBorder="1"/>
    <xf numFmtId="0" fontId="0" fillId="5" borderId="27" xfId="0" applyFill="1" applyBorder="1" applyAlignment="1">
      <alignment horizontal="right"/>
    </xf>
    <xf numFmtId="0" fontId="0" fillId="0" borderId="29" xfId="0" applyBorder="1" applyAlignment="1">
      <alignment horizontal="left"/>
    </xf>
    <xf numFmtId="0" fontId="0" fillId="0" borderId="29" xfId="0" quotePrefix="1" applyBorder="1" applyAlignment="1">
      <alignment horizontal="left"/>
    </xf>
    <xf numFmtId="3" fontId="0" fillId="5" borderId="31" xfId="0" applyNumberFormat="1" applyFill="1" applyBorder="1" applyAlignment="1">
      <alignment shrinkToFit="1"/>
    </xf>
    <xf numFmtId="0" fontId="17" fillId="0" borderId="0" xfId="0" quotePrefix="1" applyFont="1" applyAlignment="1">
      <alignment horizontal="left"/>
    </xf>
    <xf numFmtId="0" fontId="19" fillId="0" borderId="0" xfId="0" quotePrefix="1" applyFont="1" applyAlignment="1">
      <alignment horizontal="left"/>
    </xf>
    <xf numFmtId="0" fontId="0" fillId="0" borderId="0" xfId="0" applyAlignment="1">
      <alignment horizontal="center"/>
    </xf>
    <xf numFmtId="3" fontId="0" fillId="0" borderId="0" xfId="0" applyNumberFormat="1"/>
    <xf numFmtId="0" fontId="0" fillId="6" borderId="3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19" fillId="0" borderId="0" xfId="0" applyFont="1"/>
    <xf numFmtId="168" fontId="0" fillId="3" borderId="8" xfId="0" applyNumberFormat="1" applyFill="1" applyBorder="1" applyAlignment="1">
      <alignment horizontal="center"/>
    </xf>
    <xf numFmtId="168" fontId="0" fillId="3" borderId="10" xfId="0" applyNumberForma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0" borderId="0" xfId="0" applyAlignment="1">
      <alignment horizontal="right"/>
    </xf>
    <xf numFmtId="170" fontId="0" fillId="0" borderId="8" xfId="1" applyNumberFormat="1" applyFont="1" applyBorder="1"/>
    <xf numFmtId="170" fontId="0" fillId="0" borderId="9" xfId="1" applyNumberFormat="1" applyFont="1" applyBorder="1"/>
    <xf numFmtId="170" fontId="11" fillId="0" borderId="9" xfId="1" applyNumberFormat="1" applyFont="1" applyBorder="1"/>
    <xf numFmtId="170" fontId="11" fillId="0" borderId="10" xfId="1" applyNumberFormat="1" applyFont="1" applyBorder="1"/>
    <xf numFmtId="170" fontId="0" fillId="0" borderId="0" xfId="1" applyNumberFormat="1" applyFont="1"/>
    <xf numFmtId="0" fontId="0" fillId="0" borderId="5" xfId="0" applyBorder="1" applyAlignment="1">
      <alignment horizontal="right"/>
    </xf>
    <xf numFmtId="0" fontId="0" fillId="0" borderId="32" xfId="0" applyBorder="1" applyAlignment="1"/>
    <xf numFmtId="0" fontId="0" fillId="5" borderId="33" xfId="0" applyFill="1" applyBorder="1" applyAlignment="1">
      <alignment horizontal="right"/>
    </xf>
    <xf numFmtId="0" fontId="0" fillId="0" borderId="34" xfId="0" applyBorder="1" applyAlignment="1">
      <alignment horizontal="right"/>
    </xf>
    <xf numFmtId="0" fontId="0" fillId="5" borderId="5" xfId="0" applyFill="1" applyBorder="1" applyAlignment="1">
      <alignment horizontal="right"/>
    </xf>
    <xf numFmtId="0" fontId="0" fillId="0" borderId="32" xfId="0" applyBorder="1" applyAlignment="1">
      <alignment horizontal="right"/>
    </xf>
    <xf numFmtId="0" fontId="0" fillId="7" borderId="3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170" fontId="1" fillId="0" borderId="8" xfId="1" applyNumberFormat="1" applyBorder="1"/>
    <xf numFmtId="0" fontId="20" fillId="0" borderId="0" xfId="5"/>
    <xf numFmtId="0" fontId="20" fillId="0" borderId="1" xfId="5" applyBorder="1" applyAlignment="1">
      <alignment horizontal="center"/>
    </xf>
    <xf numFmtId="0" fontId="20" fillId="0" borderId="8" xfId="5" applyBorder="1" applyAlignment="1">
      <alignment horizontal="center"/>
    </xf>
    <xf numFmtId="0" fontId="20" fillId="0" borderId="10" xfId="5" applyBorder="1" applyAlignment="1">
      <alignment horizontal="center"/>
    </xf>
    <xf numFmtId="0" fontId="20" fillId="0" borderId="2" xfId="5" quotePrefix="1" applyBorder="1" applyAlignment="1">
      <alignment horizontal="center"/>
    </xf>
    <xf numFmtId="0" fontId="20" fillId="0" borderId="9" xfId="5" applyBorder="1" applyAlignment="1">
      <alignment horizontal="center"/>
    </xf>
    <xf numFmtId="0" fontId="0" fillId="0" borderId="35" xfId="0" quotePrefix="1" applyBorder="1" applyAlignment="1">
      <alignment horizontal="left"/>
    </xf>
    <xf numFmtId="0" fontId="0" fillId="0" borderId="36" xfId="0" quotePrefix="1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36" xfId="0" applyBorder="1" applyAlignment="1">
      <alignment horizontal="left"/>
    </xf>
    <xf numFmtId="0" fontId="0" fillId="0" borderId="37" xfId="0" applyBorder="1"/>
    <xf numFmtId="0" fontId="0" fillId="0" borderId="38" xfId="0" applyBorder="1"/>
    <xf numFmtId="0" fontId="8" fillId="0" borderId="39" xfId="0" applyFont="1" applyBorder="1"/>
    <xf numFmtId="0" fontId="0" fillId="5" borderId="30" xfId="0" applyFill="1" applyBorder="1" applyProtection="1">
      <protection locked="0"/>
    </xf>
    <xf numFmtId="3" fontId="0" fillId="5" borderId="40" xfId="0" applyNumberFormat="1" applyFill="1" applyBorder="1" applyAlignment="1" applyProtection="1">
      <alignment shrinkToFit="1"/>
      <protection locked="0"/>
    </xf>
    <xf numFmtId="0" fontId="0" fillId="5" borderId="25" xfId="0" applyFill="1" applyBorder="1" applyAlignment="1" applyProtection="1">
      <alignment horizontal="right"/>
      <protection locked="0"/>
    </xf>
    <xf numFmtId="0" fontId="0" fillId="5" borderId="41" xfId="0" applyFill="1" applyBorder="1" applyAlignment="1" applyProtection="1">
      <alignment horizontal="right"/>
      <protection locked="0"/>
    </xf>
    <xf numFmtId="0" fontId="1" fillId="5" borderId="27" xfId="0" applyFont="1" applyFill="1" applyBorder="1" applyProtection="1">
      <protection locked="0"/>
    </xf>
    <xf numFmtId="0" fontId="1" fillId="5" borderId="5" xfId="0" applyFont="1" applyFill="1" applyBorder="1" applyProtection="1">
      <protection locked="0"/>
    </xf>
    <xf numFmtId="1" fontId="0" fillId="5" borderId="30" xfId="0" applyNumberFormat="1" applyFill="1" applyBorder="1" applyProtection="1">
      <protection locked="0"/>
    </xf>
    <xf numFmtId="1" fontId="0" fillId="5" borderId="42" xfId="0" applyNumberFormat="1" applyFill="1" applyBorder="1" applyProtection="1">
      <protection locked="0"/>
    </xf>
    <xf numFmtId="3" fontId="0" fillId="5" borderId="43" xfId="0" applyNumberFormat="1" applyFill="1" applyBorder="1" applyAlignment="1" applyProtection="1">
      <alignment shrinkToFit="1"/>
      <protection locked="0"/>
    </xf>
    <xf numFmtId="3" fontId="0" fillId="5" borderId="44" xfId="0" applyNumberFormat="1" applyFill="1" applyBorder="1" applyAlignment="1" applyProtection="1">
      <alignment shrinkToFit="1"/>
      <protection locked="0"/>
    </xf>
    <xf numFmtId="3" fontId="0" fillId="5" borderId="31" xfId="0" applyNumberFormat="1" applyFill="1" applyBorder="1" applyAlignment="1" applyProtection="1">
      <alignment shrinkToFit="1"/>
      <protection locked="0"/>
    </xf>
    <xf numFmtId="3" fontId="0" fillId="5" borderId="45" xfId="0" applyNumberFormat="1" applyFill="1" applyBorder="1" applyAlignment="1" applyProtection="1">
      <alignment shrinkToFit="1"/>
      <protection locked="0"/>
    </xf>
    <xf numFmtId="3" fontId="0" fillId="0" borderId="26" xfId="0" applyNumberFormat="1" applyFill="1" applyBorder="1" applyAlignment="1" applyProtection="1">
      <alignment shrinkToFit="1"/>
    </xf>
    <xf numFmtId="0" fontId="16" fillId="0" borderId="0" xfId="5" applyFont="1" applyAlignment="1" applyProtection="1">
      <alignment horizontal="right"/>
    </xf>
    <xf numFmtId="0" fontId="16" fillId="0" borderId="0" xfId="5" quotePrefix="1" applyFont="1" applyFill="1" applyAlignment="1" applyProtection="1"/>
    <xf numFmtId="0" fontId="8" fillId="0" borderId="39" xfId="0" applyFont="1" applyBorder="1" applyProtection="1"/>
    <xf numFmtId="0" fontId="0" fillId="0" borderId="46" xfId="0" applyBorder="1" applyProtection="1"/>
    <xf numFmtId="0" fontId="0" fillId="0" borderId="36" xfId="0" quotePrefix="1" applyBorder="1" applyAlignment="1" applyProtection="1">
      <alignment horizontal="left"/>
    </xf>
    <xf numFmtId="0" fontId="0" fillId="0" borderId="47" xfId="0" applyBorder="1" applyProtection="1"/>
    <xf numFmtId="0" fontId="0" fillId="0" borderId="28" xfId="0" quotePrefix="1" applyBorder="1" applyAlignment="1" applyProtection="1">
      <alignment horizontal="left"/>
    </xf>
    <xf numFmtId="0" fontId="0" fillId="0" borderId="29" xfId="0" applyBorder="1" applyProtection="1"/>
    <xf numFmtId="0" fontId="0" fillId="0" borderId="29" xfId="0" quotePrefix="1" applyBorder="1" applyAlignment="1" applyProtection="1">
      <alignment horizontal="right" indent="1"/>
    </xf>
    <xf numFmtId="0" fontId="0" fillId="0" borderId="39" xfId="0" applyBorder="1" applyProtection="1"/>
    <xf numFmtId="0" fontId="8" fillId="0" borderId="48" xfId="0" applyFont="1" applyBorder="1" applyProtection="1"/>
    <xf numFmtId="0" fontId="0" fillId="0" borderId="49" xfId="0" applyBorder="1" applyProtection="1"/>
    <xf numFmtId="0" fontId="0" fillId="0" borderId="37" xfId="0" applyBorder="1" applyAlignment="1" applyProtection="1">
      <alignment horizontal="left"/>
    </xf>
    <xf numFmtId="0" fontId="0" fillId="0" borderId="36" xfId="0" applyBorder="1" applyAlignment="1" applyProtection="1">
      <alignment horizontal="left"/>
    </xf>
    <xf numFmtId="0" fontId="0" fillId="0" borderId="37" xfId="0" applyBorder="1" applyProtection="1"/>
    <xf numFmtId="0" fontId="0" fillId="0" borderId="35" xfId="0" quotePrefix="1" applyBorder="1" applyAlignment="1" applyProtection="1">
      <alignment horizontal="left"/>
    </xf>
    <xf numFmtId="0" fontId="0" fillId="0" borderId="38" xfId="0" applyBorder="1" applyProtection="1"/>
    <xf numFmtId="0" fontId="10" fillId="0" borderId="50" xfId="0" applyFont="1" applyBorder="1" applyAlignment="1" applyProtection="1">
      <alignment horizontal="center"/>
    </xf>
    <xf numFmtId="0" fontId="0" fillId="0" borderId="47" xfId="0" quotePrefix="1" applyBorder="1" applyAlignment="1" applyProtection="1">
      <alignment horizontal="left"/>
    </xf>
    <xf numFmtId="0" fontId="0" fillId="0" borderId="47" xfId="0" quotePrefix="1" applyBorder="1" applyAlignment="1" applyProtection="1">
      <alignment horizontal="right" indent="1"/>
    </xf>
    <xf numFmtId="0" fontId="0" fillId="0" borderId="51" xfId="0" quotePrefix="1" applyBorder="1" applyAlignment="1" applyProtection="1">
      <alignment horizontal="right" indent="1"/>
    </xf>
    <xf numFmtId="3" fontId="0" fillId="0" borderId="52" xfId="0" applyNumberFormat="1" applyFill="1" applyBorder="1" applyAlignment="1" applyProtection="1">
      <alignment shrinkToFit="1"/>
    </xf>
    <xf numFmtId="0" fontId="0" fillId="0" borderId="29" xfId="0" applyBorder="1" applyAlignment="1" applyProtection="1">
      <alignment horizontal="left"/>
    </xf>
    <xf numFmtId="0" fontId="0" fillId="0" borderId="39" xfId="0" quotePrefix="1" applyBorder="1" applyAlignment="1" applyProtection="1">
      <alignment horizontal="left"/>
    </xf>
    <xf numFmtId="0" fontId="0" fillId="0" borderId="53" xfId="0" applyBorder="1" applyAlignment="1" applyProtection="1">
      <alignment horizontal="left"/>
    </xf>
    <xf numFmtId="0" fontId="0" fillId="0" borderId="38" xfId="0" applyBorder="1" applyAlignment="1" applyProtection="1">
      <alignment horizontal="left"/>
    </xf>
    <xf numFmtId="0" fontId="17" fillId="0" borderId="0" xfId="0" applyFont="1" applyProtection="1"/>
    <xf numFmtId="0" fontId="17" fillId="0" borderId="0" xfId="0" quotePrefix="1" applyFont="1" applyAlignment="1" applyProtection="1">
      <alignment horizontal="left"/>
    </xf>
    <xf numFmtId="171" fontId="8" fillId="0" borderId="8" xfId="5" quotePrefix="1" applyNumberFormat="1" applyFont="1" applyBorder="1" applyAlignment="1">
      <alignment horizontal="center"/>
    </xf>
    <xf numFmtId="171" fontId="8" fillId="0" borderId="9" xfId="5" quotePrefix="1" applyNumberFormat="1" applyFont="1" applyBorder="1" applyAlignment="1">
      <alignment horizontal="center"/>
    </xf>
    <xf numFmtId="0" fontId="0" fillId="0" borderId="0" xfId="0" applyProtection="1"/>
    <xf numFmtId="0" fontId="0" fillId="0" borderId="53" xfId="0" applyBorder="1"/>
    <xf numFmtId="0" fontId="0" fillId="0" borderId="36" xfId="0" applyBorder="1"/>
    <xf numFmtId="0" fontId="8" fillId="0" borderId="36" xfId="0" applyFont="1" applyBorder="1"/>
    <xf numFmtId="0" fontId="0" fillId="0" borderId="37" xfId="0" quotePrefix="1" applyBorder="1" applyAlignment="1">
      <alignment horizontal="left"/>
    </xf>
    <xf numFmtId="0" fontId="0" fillId="0" borderId="37" xfId="0" quotePrefix="1" applyBorder="1" applyAlignment="1">
      <alignment horizontal="right" indent="1"/>
    </xf>
    <xf numFmtId="0" fontId="0" fillId="0" borderId="38" xfId="0" quotePrefix="1" applyBorder="1" applyAlignment="1">
      <alignment horizontal="right" indent="1"/>
    </xf>
    <xf numFmtId="3" fontId="0" fillId="0" borderId="54" xfId="0" applyNumberFormat="1" applyFill="1" applyBorder="1" applyAlignment="1">
      <alignment shrinkToFit="1"/>
    </xf>
    <xf numFmtId="0" fontId="0" fillId="5" borderId="54" xfId="0" applyFill="1" applyBorder="1"/>
    <xf numFmtId="1" fontId="0" fillId="5" borderId="55" xfId="0" applyNumberFormat="1" applyFill="1" applyBorder="1"/>
    <xf numFmtId="0" fontId="1" fillId="5" borderId="0" xfId="2" applyFill="1"/>
    <xf numFmtId="0" fontId="1" fillId="5" borderId="3" xfId="2" applyFont="1" applyFill="1" applyBorder="1" applyAlignment="1">
      <alignment horizontal="center"/>
    </xf>
    <xf numFmtId="0" fontId="1" fillId="6" borderId="0" xfId="2" applyFill="1"/>
    <xf numFmtId="0" fontId="1" fillId="6" borderId="3" xfId="2" applyFont="1" applyFill="1" applyBorder="1" applyAlignment="1">
      <alignment horizontal="center"/>
    </xf>
    <xf numFmtId="166" fontId="1" fillId="0" borderId="0" xfId="2" applyNumberFormat="1" applyFill="1" applyBorder="1"/>
    <xf numFmtId="165" fontId="0" fillId="0" borderId="9" xfId="1" applyFont="1" applyBorder="1"/>
    <xf numFmtId="165" fontId="0" fillId="0" borderId="9" xfId="1" quotePrefix="1" applyFont="1" applyBorder="1" applyAlignment="1">
      <alignment horizontal="left"/>
    </xf>
    <xf numFmtId="0" fontId="8" fillId="5" borderId="0" xfId="0" applyFont="1" applyFill="1" applyAlignment="1" applyProtection="1">
      <alignment horizontal="left"/>
      <protection locked="0"/>
    </xf>
    <xf numFmtId="0" fontId="0" fillId="3" borderId="4" xfId="0" applyFill="1" applyBorder="1" applyAlignment="1">
      <alignment horizontal="left"/>
    </xf>
    <xf numFmtId="0" fontId="8" fillId="0" borderId="0" xfId="5" applyFont="1" applyBorder="1" applyProtection="1"/>
    <xf numFmtId="43" fontId="0" fillId="0" borderId="0" xfId="0" applyNumberFormat="1"/>
    <xf numFmtId="172" fontId="0" fillId="0" borderId="8" xfId="0" applyNumberFormat="1" applyBorder="1"/>
    <xf numFmtId="172" fontId="0" fillId="0" borderId="9" xfId="0" applyNumberFormat="1" applyBorder="1"/>
    <xf numFmtId="172" fontId="0" fillId="0" borderId="10" xfId="0" applyNumberFormat="1" applyBorder="1"/>
    <xf numFmtId="170" fontId="0" fillId="0" borderId="3" xfId="1" applyNumberFormat="1" applyFont="1" applyBorder="1"/>
    <xf numFmtId="0" fontId="0" fillId="5" borderId="56" xfId="0" applyFill="1" applyBorder="1"/>
    <xf numFmtId="1" fontId="0" fillId="5" borderId="57" xfId="0" applyNumberFormat="1" applyFill="1" applyBorder="1"/>
    <xf numFmtId="0" fontId="10" fillId="4" borderId="58" xfId="0" applyFont="1" applyFill="1" applyBorder="1" applyAlignment="1">
      <alignment horizontal="center"/>
    </xf>
    <xf numFmtId="3" fontId="0" fillId="5" borderId="59" xfId="0" applyNumberFormat="1" applyFill="1" applyBorder="1" applyAlignment="1" applyProtection="1">
      <alignment shrinkToFit="1"/>
      <protection locked="0"/>
    </xf>
    <xf numFmtId="0" fontId="16" fillId="0" borderId="0" xfId="5" quotePrefix="1" applyFont="1" applyAlignment="1" applyProtection="1">
      <alignment horizontal="left"/>
    </xf>
    <xf numFmtId="0" fontId="12" fillId="0" borderId="0" xfId="5" quotePrefix="1" applyFont="1" applyAlignment="1" applyProtection="1">
      <alignment horizontal="left"/>
    </xf>
    <xf numFmtId="0" fontId="8" fillId="0" borderId="0" xfId="5" quotePrefix="1" applyFont="1" applyBorder="1" applyAlignment="1" applyProtection="1">
      <alignment horizontal="left"/>
    </xf>
    <xf numFmtId="0" fontId="8" fillId="0" borderId="0" xfId="7" applyFont="1" applyBorder="1" applyAlignment="1" applyProtection="1"/>
    <xf numFmtId="0" fontId="0" fillId="0" borderId="0" xfId="0" quotePrefix="1" applyBorder="1" applyAlignment="1" applyProtection="1">
      <alignment horizontal="left"/>
    </xf>
    <xf numFmtId="0" fontId="0" fillId="0" borderId="0" xfId="0" applyBorder="1" applyProtection="1"/>
    <xf numFmtId="0" fontId="0" fillId="0" borderId="0" xfId="0" applyBorder="1" applyAlignment="1" applyProtection="1">
      <alignment horizontal="right"/>
    </xf>
    <xf numFmtId="0" fontId="0" fillId="0" borderId="0" xfId="0" applyBorder="1" applyAlignment="1" applyProtection="1"/>
    <xf numFmtId="0" fontId="10" fillId="4" borderId="60" xfId="0" applyFont="1" applyFill="1" applyBorder="1" applyAlignment="1" applyProtection="1">
      <alignment horizontal="center"/>
    </xf>
    <xf numFmtId="0" fontId="10" fillId="4" borderId="61" xfId="0" quotePrefix="1" applyFont="1" applyFill="1" applyBorder="1" applyAlignment="1" applyProtection="1">
      <alignment horizontal="center"/>
    </xf>
    <xf numFmtId="0" fontId="10" fillId="4" borderId="62" xfId="0" quotePrefix="1" applyFont="1" applyFill="1" applyBorder="1" applyAlignment="1" applyProtection="1">
      <alignment horizontal="center"/>
    </xf>
    <xf numFmtId="0" fontId="10" fillId="4" borderId="63" xfId="0" applyFont="1" applyFill="1" applyBorder="1" applyAlignment="1" applyProtection="1">
      <alignment horizontal="center"/>
    </xf>
    <xf numFmtId="0" fontId="10" fillId="4" borderId="64" xfId="0" applyFont="1" applyFill="1" applyBorder="1" applyAlignment="1" applyProtection="1">
      <alignment horizontal="center"/>
    </xf>
    <xf numFmtId="0" fontId="14" fillId="0" borderId="0" xfId="0" applyFont="1" applyProtection="1"/>
    <xf numFmtId="164" fontId="14" fillId="0" borderId="0" xfId="0" applyNumberFormat="1" applyFont="1" applyProtection="1"/>
    <xf numFmtId="0" fontId="10" fillId="4" borderId="65" xfId="0" applyFont="1" applyFill="1" applyBorder="1" applyAlignment="1" applyProtection="1">
      <alignment horizontal="center"/>
    </xf>
    <xf numFmtId="0" fontId="10" fillId="4" borderId="59" xfId="0" quotePrefix="1" applyFont="1" applyFill="1" applyBorder="1" applyAlignment="1" applyProtection="1">
      <alignment horizontal="center"/>
    </xf>
    <xf numFmtId="0" fontId="0" fillId="0" borderId="53" xfId="0" quotePrefix="1" applyBorder="1" applyAlignment="1" applyProtection="1">
      <alignment horizontal="left"/>
    </xf>
    <xf numFmtId="0" fontId="0" fillId="0" borderId="29" xfId="0" quotePrefix="1" applyBorder="1" applyAlignment="1" applyProtection="1">
      <alignment horizontal="left"/>
    </xf>
    <xf numFmtId="0" fontId="0" fillId="0" borderId="38" xfId="0" quotePrefix="1" applyBorder="1" applyAlignment="1" applyProtection="1">
      <alignment horizontal="left"/>
    </xf>
    <xf numFmtId="0" fontId="10" fillId="4" borderId="66" xfId="0" applyFont="1" applyFill="1" applyBorder="1" applyAlignment="1">
      <alignment horizontal="center"/>
    </xf>
    <xf numFmtId="3" fontId="0" fillId="5" borderId="67" xfId="0" applyNumberFormat="1" applyFill="1" applyBorder="1" applyAlignment="1">
      <alignment shrinkToFit="1"/>
    </xf>
    <xf numFmtId="0" fontId="10" fillId="4" borderId="68" xfId="0" applyFont="1" applyFill="1" applyBorder="1" applyAlignment="1">
      <alignment horizontal="center"/>
    </xf>
    <xf numFmtId="0" fontId="10" fillId="4" borderId="69" xfId="0" quotePrefix="1" applyFont="1" applyFill="1" applyBorder="1" applyAlignment="1">
      <alignment horizontal="center"/>
    </xf>
    <xf numFmtId="165" fontId="22" fillId="0" borderId="9" xfId="0" applyNumberFormat="1" applyFont="1" applyBorder="1"/>
    <xf numFmtId="165" fontId="22" fillId="0" borderId="10" xfId="0" applyNumberFormat="1" applyFont="1" applyBorder="1"/>
    <xf numFmtId="170" fontId="1" fillId="0" borderId="9" xfId="1" applyNumberFormat="1" applyBorder="1"/>
    <xf numFmtId="170" fontId="1" fillId="0" borderId="10" xfId="1" applyNumberFormat="1" applyBorder="1"/>
    <xf numFmtId="0" fontId="0" fillId="0" borderId="0" xfId="0" quotePrefix="1" applyAlignment="1">
      <alignment horizontal="left"/>
    </xf>
    <xf numFmtId="164" fontId="0" fillId="0" borderId="8" xfId="0" quotePrefix="1" applyNumberFormat="1" applyBorder="1" applyAlignment="1">
      <alignment horizontal="left"/>
    </xf>
    <xf numFmtId="0" fontId="23" fillId="0" borderId="0" xfId="0" applyFont="1"/>
    <xf numFmtId="0" fontId="23" fillId="0" borderId="0" xfId="0" applyFont="1" applyAlignment="1">
      <alignment horizontal="right"/>
    </xf>
    <xf numFmtId="0" fontId="23" fillId="0" borderId="0" xfId="0" quotePrefix="1" applyNumberFormat="1" applyFont="1" applyAlignment="1">
      <alignment horizontal="right"/>
    </xf>
    <xf numFmtId="0" fontId="23" fillId="0" borderId="0" xfId="0" applyNumberFormat="1" applyFont="1" applyAlignment="1">
      <alignment horizontal="right"/>
    </xf>
    <xf numFmtId="3" fontId="0" fillId="5" borderId="54" xfId="0" applyNumberFormat="1" applyFill="1" applyBorder="1" applyAlignment="1">
      <alignment shrinkToFit="1"/>
    </xf>
    <xf numFmtId="170" fontId="0" fillId="7" borderId="56" xfId="1" applyNumberFormat="1" applyFont="1" applyFill="1" applyBorder="1"/>
    <xf numFmtId="3" fontId="0" fillId="7" borderId="27" xfId="0" applyNumberFormat="1" applyFill="1" applyBorder="1"/>
    <xf numFmtId="0" fontId="2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71" fontId="8" fillId="0" borderId="10" xfId="5" quotePrefix="1" applyNumberFormat="1" applyFont="1" applyBorder="1" applyAlignment="1">
      <alignment horizontal="center"/>
    </xf>
    <xf numFmtId="0" fontId="12" fillId="0" borderId="0" xfId="0" applyFont="1" applyAlignment="1">
      <alignment horizontal="centerContinuous"/>
    </xf>
    <xf numFmtId="0" fontId="12" fillId="0" borderId="0" xfId="0" applyFont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9" fontId="22" fillId="8" borderId="2" xfId="0" applyNumberFormat="1" applyFont="1" applyFill="1" applyBorder="1" applyAlignment="1">
      <alignment horizontal="center"/>
    </xf>
    <xf numFmtId="0" fontId="0" fillId="0" borderId="3" xfId="0" applyBorder="1"/>
    <xf numFmtId="0" fontId="0" fillId="0" borderId="10" xfId="0" applyBorder="1" applyAlignment="1">
      <alignment horizontal="center" vertical="top"/>
    </xf>
    <xf numFmtId="0" fontId="0" fillId="8" borderId="0" xfId="0" applyFill="1"/>
    <xf numFmtId="173" fontId="0" fillId="0" borderId="9" xfId="0" applyNumberFormat="1" applyBorder="1" applyAlignment="1">
      <alignment horizontal="center"/>
    </xf>
    <xf numFmtId="173" fontId="0" fillId="0" borderId="10" xfId="0" applyNumberFormat="1" applyBorder="1" applyAlignment="1">
      <alignment horizontal="center"/>
    </xf>
    <xf numFmtId="174" fontId="0" fillId="0" borderId="9" xfId="0" applyNumberFormat="1" applyBorder="1" applyAlignment="1">
      <alignment horizontal="center"/>
    </xf>
    <xf numFmtId="174" fontId="0" fillId="0" borderId="10" xfId="0" applyNumberFormat="1" applyBorder="1" applyAlignment="1">
      <alignment horizontal="center"/>
    </xf>
    <xf numFmtId="171" fontId="8" fillId="0" borderId="3" xfId="5" quotePrefix="1" applyNumberFormat="1" applyFont="1" applyBorder="1" applyAlignment="1">
      <alignment horizontal="center"/>
    </xf>
    <xf numFmtId="173" fontId="0" fillId="0" borderId="70" xfId="0" applyNumberFormat="1" applyBorder="1" applyAlignment="1">
      <alignment horizontal="center"/>
    </xf>
    <xf numFmtId="0" fontId="0" fillId="0" borderId="0" xfId="0" applyAlignment="1">
      <alignment horizontal="left"/>
    </xf>
    <xf numFmtId="0" fontId="0" fillId="0" borderId="71" xfId="0" applyBorder="1" applyAlignment="1">
      <alignment horizontal="center"/>
    </xf>
    <xf numFmtId="0" fontId="0" fillId="0" borderId="72" xfId="0" applyBorder="1" applyAlignment="1">
      <alignment horizontal="center"/>
    </xf>
    <xf numFmtId="0" fontId="0" fillId="0" borderId="73" xfId="0" applyBorder="1" applyAlignment="1">
      <alignment horizontal="center"/>
    </xf>
    <xf numFmtId="164" fontId="0" fillId="7" borderId="9" xfId="0" applyNumberFormat="1" applyFill="1" applyBorder="1"/>
    <xf numFmtId="0" fontId="16" fillId="0" borderId="0" xfId="0" applyFont="1"/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shrinkToFit="1"/>
    </xf>
    <xf numFmtId="0" fontId="20" fillId="0" borderId="4" xfId="5" applyBorder="1" applyAlignment="1">
      <alignment horizontal="center"/>
    </xf>
    <xf numFmtId="0" fontId="0" fillId="0" borderId="0" xfId="0" applyAlignment="1"/>
    <xf numFmtId="0" fontId="16" fillId="0" borderId="0" xfId="0" applyFont="1" applyAlignment="1"/>
    <xf numFmtId="0" fontId="0" fillId="0" borderId="0" xfId="0" applyFill="1"/>
    <xf numFmtId="0" fontId="0" fillId="0" borderId="0" xfId="0" applyBorder="1" applyAlignment="1"/>
    <xf numFmtId="0" fontId="20" fillId="0" borderId="0" xfId="5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/>
    <xf numFmtId="0" fontId="25" fillId="0" borderId="0" xfId="0" applyFont="1"/>
    <xf numFmtId="0" fontId="8" fillId="8" borderId="3" xfId="0" applyFont="1" applyFill="1" applyBorder="1" applyAlignment="1">
      <alignment horizontal="center" shrinkToFit="1"/>
    </xf>
    <xf numFmtId="0" fontId="0" fillId="0" borderId="5" xfId="0" applyFill="1" applyBorder="1" applyAlignment="1">
      <alignment horizontal="centerContinuous"/>
    </xf>
    <xf numFmtId="0" fontId="0" fillId="0" borderId="6" xfId="0" applyFill="1" applyBorder="1" applyAlignment="1">
      <alignment horizontal="centerContinuous"/>
    </xf>
    <xf numFmtId="0" fontId="25" fillId="0" borderId="0" xfId="0" applyFont="1" applyAlignment="1"/>
    <xf numFmtId="0" fontId="0" fillId="2" borderId="2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8" borderId="41" xfId="0" applyFill="1" applyBorder="1" applyAlignment="1">
      <alignment horizontal="centerContinuous" shrinkToFit="1"/>
    </xf>
    <xf numFmtId="0" fontId="0" fillId="8" borderId="7" xfId="0" applyFill="1" applyBorder="1" applyAlignment="1">
      <alignment horizontal="centerContinuous" shrinkToFit="1"/>
    </xf>
    <xf numFmtId="0" fontId="0" fillId="8" borderId="41" xfId="0" applyFill="1" applyBorder="1" applyAlignment="1"/>
    <xf numFmtId="0" fontId="0" fillId="8" borderId="7" xfId="0" applyFill="1" applyBorder="1" applyAlignment="1"/>
    <xf numFmtId="0" fontId="0" fillId="8" borderId="52" xfId="0" applyFill="1" applyBorder="1" applyAlignment="1">
      <alignment horizontal="centerContinuous" shrinkToFit="1"/>
    </xf>
    <xf numFmtId="0" fontId="0" fillId="8" borderId="74" xfId="0" applyFill="1" applyBorder="1" applyAlignment="1">
      <alignment horizontal="centerContinuous" shrinkToFit="1"/>
    </xf>
    <xf numFmtId="0" fontId="0" fillId="8" borderId="74" xfId="0" applyFill="1" applyBorder="1" applyAlignment="1">
      <alignment horizontal="centerContinuous" wrapText="1"/>
    </xf>
    <xf numFmtId="0" fontId="0" fillId="8" borderId="74" xfId="0" applyFill="1" applyBorder="1" applyAlignment="1">
      <alignment horizontal="centerContinuous"/>
    </xf>
    <xf numFmtId="176" fontId="20" fillId="0" borderId="70" xfId="1" applyNumberFormat="1" applyFont="1" applyBorder="1" applyAlignment="1"/>
    <xf numFmtId="176" fontId="20" fillId="0" borderId="10" xfId="1" applyNumberFormat="1" applyFont="1" applyBorder="1" applyAlignment="1"/>
    <xf numFmtId="176" fontId="20" fillId="0" borderId="3" xfId="1" applyNumberFormat="1" applyFont="1" applyBorder="1" applyAlignment="1"/>
    <xf numFmtId="0" fontId="20" fillId="0" borderId="2" xfId="5" applyFont="1" applyBorder="1" applyAlignment="1">
      <alignment horizontal="center" shrinkToFit="1"/>
    </xf>
    <xf numFmtId="0" fontId="20" fillId="0" borderId="41" xfId="5" applyFont="1" applyFill="1" applyBorder="1" applyAlignment="1">
      <alignment horizontal="center" vertical="center"/>
    </xf>
    <xf numFmtId="0" fontId="20" fillId="0" borderId="41" xfId="5" applyFont="1" applyFill="1" applyBorder="1" applyAlignment="1">
      <alignment horizontal="center" vertical="center" shrinkToFit="1"/>
    </xf>
    <xf numFmtId="0" fontId="20" fillId="0" borderId="4" xfId="5" applyFont="1" applyFill="1" applyBorder="1" applyAlignment="1">
      <alignment horizontal="center" vertical="center" shrinkToFit="1"/>
    </xf>
    <xf numFmtId="0" fontId="20" fillId="0" borderId="4" xfId="5" applyFont="1" applyFill="1" applyBorder="1" applyAlignment="1">
      <alignment horizontal="center" vertical="center"/>
    </xf>
    <xf numFmtId="0" fontId="20" fillId="0" borderId="52" xfId="5" applyFont="1" applyBorder="1" applyAlignment="1">
      <alignment horizontal="center"/>
    </xf>
    <xf numFmtId="0" fontId="20" fillId="0" borderId="75" xfId="5" applyFont="1" applyBorder="1" applyAlignment="1">
      <alignment horizontal="center"/>
    </xf>
    <xf numFmtId="176" fontId="20" fillId="0" borderId="3" xfId="1" applyNumberFormat="1" applyFont="1" applyBorder="1" applyAlignment="1">
      <alignment vertical="center"/>
    </xf>
    <xf numFmtId="0" fontId="22" fillId="0" borderId="0" xfId="0" applyFont="1" applyAlignment="1"/>
    <xf numFmtId="176" fontId="0" fillId="0" borderId="0" xfId="0" applyNumberFormat="1" applyAlignment="1"/>
    <xf numFmtId="177" fontId="0" fillId="0" borderId="0" xfId="0" applyNumberFormat="1" applyAlignment="1"/>
    <xf numFmtId="0" fontId="20" fillId="0" borderId="0" xfId="5" applyBorder="1" applyAlignment="1">
      <alignment horizontal="center" vertical="center"/>
    </xf>
    <xf numFmtId="165" fontId="20" fillId="0" borderId="0" xfId="1" applyNumberFormat="1" applyFont="1" applyBorder="1" applyAlignment="1">
      <alignment vertical="center"/>
    </xf>
    <xf numFmtId="176" fontId="20" fillId="6" borderId="8" xfId="1" applyNumberFormat="1" applyFont="1" applyFill="1" applyBorder="1" applyAlignment="1"/>
    <xf numFmtId="176" fontId="20" fillId="2" borderId="2" xfId="1" applyNumberFormat="1" applyFont="1" applyFill="1" applyBorder="1" applyAlignment="1"/>
    <xf numFmtId="178" fontId="0" fillId="0" borderId="0" xfId="0" applyNumberFormat="1" applyAlignment="1"/>
    <xf numFmtId="176" fontId="20" fillId="0" borderId="0" xfId="1" applyNumberFormat="1" applyFont="1" applyFill="1" applyBorder="1" applyAlignment="1"/>
    <xf numFmtId="179" fontId="0" fillId="0" borderId="9" xfId="0" applyNumberFormat="1" applyBorder="1" applyAlignment="1">
      <alignment horizontal="center"/>
    </xf>
    <xf numFmtId="179" fontId="0" fillId="0" borderId="10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0" fillId="0" borderId="0" xfId="0" applyFill="1" applyProtection="1"/>
    <xf numFmtId="0" fontId="8" fillId="0" borderId="0" xfId="5" quotePrefix="1" applyFont="1" applyFill="1" applyBorder="1" applyAlignment="1" applyProtection="1">
      <alignment horizontal="left"/>
    </xf>
    <xf numFmtId="0" fontId="8" fillId="0" borderId="0" xfId="5" applyFont="1" applyFill="1" applyBorder="1" applyProtection="1"/>
    <xf numFmtId="0" fontId="0" fillId="0" borderId="0" xfId="0" applyFill="1" applyProtection="1">
      <protection locked="0"/>
    </xf>
    <xf numFmtId="171" fontId="8" fillId="0" borderId="8" xfId="5" quotePrefix="1" applyNumberFormat="1" applyFont="1" applyFill="1" applyBorder="1" applyAlignment="1">
      <alignment horizontal="center"/>
    </xf>
    <xf numFmtId="0" fontId="16" fillId="0" borderId="0" xfId="5" applyFont="1" applyFill="1" applyBorder="1" applyAlignment="1" applyProtection="1">
      <alignment horizontal="right"/>
      <protection locked="0"/>
    </xf>
    <xf numFmtId="0" fontId="16" fillId="0" borderId="0" xfId="5" applyFont="1" applyFill="1" applyBorder="1" applyProtection="1"/>
    <xf numFmtId="0" fontId="16" fillId="0" borderId="0" xfId="0" applyFont="1" applyAlignment="1">
      <alignment horizontal="right"/>
    </xf>
    <xf numFmtId="170" fontId="16" fillId="0" borderId="0" xfId="1" applyNumberFormat="1" applyFont="1" applyFill="1" applyBorder="1" applyAlignment="1" applyProtection="1"/>
    <xf numFmtId="0" fontId="16" fillId="0" borderId="0" xfId="0" applyFont="1" applyFill="1" applyAlignment="1">
      <alignment horizontal="right"/>
    </xf>
    <xf numFmtId="170" fontId="8" fillId="9" borderId="0" xfId="1" applyNumberFormat="1" applyFont="1" applyFill="1" applyBorder="1" applyProtection="1">
      <protection locked="0"/>
    </xf>
    <xf numFmtId="0" fontId="0" fillId="10" borderId="8" xfId="0" applyFill="1" applyBorder="1" applyProtection="1">
      <protection locked="0"/>
    </xf>
    <xf numFmtId="0" fontId="1" fillId="10" borderId="8" xfId="0" applyFont="1" applyFill="1" applyBorder="1" applyAlignment="1" applyProtection="1">
      <alignment horizontal="center"/>
      <protection locked="0"/>
    </xf>
    <xf numFmtId="0" fontId="0" fillId="10" borderId="8" xfId="0" applyFill="1" applyBorder="1" applyAlignment="1" applyProtection="1">
      <alignment horizontal="center"/>
      <protection locked="0"/>
    </xf>
    <xf numFmtId="0" fontId="0" fillId="10" borderId="9" xfId="0" applyFill="1" applyBorder="1" applyProtection="1">
      <protection locked="0"/>
    </xf>
    <xf numFmtId="0" fontId="1" fillId="10" borderId="9" xfId="0" applyFont="1" applyFill="1" applyBorder="1" applyAlignment="1" applyProtection="1">
      <alignment horizontal="center"/>
      <protection locked="0"/>
    </xf>
    <xf numFmtId="0" fontId="0" fillId="10" borderId="9" xfId="0" applyFill="1" applyBorder="1" applyAlignment="1" applyProtection="1">
      <alignment horizontal="center"/>
      <protection locked="0"/>
    </xf>
    <xf numFmtId="0" fontId="0" fillId="10" borderId="76" xfId="0" applyFill="1" applyBorder="1" applyProtection="1">
      <protection locked="0"/>
    </xf>
    <xf numFmtId="0" fontId="0" fillId="10" borderId="10" xfId="0" applyFill="1" applyBorder="1" applyProtection="1">
      <protection locked="0"/>
    </xf>
    <xf numFmtId="0" fontId="1" fillId="10" borderId="10" xfId="0" applyFont="1" applyFill="1" applyBorder="1" applyAlignment="1" applyProtection="1">
      <alignment horizontal="center"/>
      <protection locked="0"/>
    </xf>
    <xf numFmtId="0" fontId="0" fillId="10" borderId="10" xfId="0" applyFill="1" applyBorder="1" applyAlignment="1" applyProtection="1">
      <alignment horizontal="center"/>
      <protection locked="0"/>
    </xf>
    <xf numFmtId="0" fontId="1" fillId="10" borderId="70" xfId="0" applyFont="1" applyFill="1" applyBorder="1" applyAlignment="1" applyProtection="1">
      <alignment horizontal="center"/>
      <protection locked="0"/>
    </xf>
    <xf numFmtId="0" fontId="0" fillId="10" borderId="70" xfId="0" applyFill="1" applyBorder="1" applyAlignment="1" applyProtection="1">
      <alignment horizontal="center"/>
      <protection locked="0"/>
    </xf>
    <xf numFmtId="0" fontId="0" fillId="10" borderId="3" xfId="0" applyFill="1" applyBorder="1" applyAlignment="1" applyProtection="1">
      <alignment horizontal="center"/>
      <protection locked="0"/>
    </xf>
    <xf numFmtId="9" fontId="0" fillId="10" borderId="3" xfId="6" applyFont="1" applyFill="1" applyBorder="1" applyAlignment="1" applyProtection="1">
      <alignment horizontal="center"/>
      <protection locked="0"/>
    </xf>
    <xf numFmtId="173" fontId="0" fillId="10" borderId="9" xfId="0" applyNumberFormat="1" applyFill="1" applyBorder="1" applyAlignment="1" applyProtection="1">
      <alignment horizontal="center"/>
      <protection locked="0"/>
    </xf>
    <xf numFmtId="173" fontId="0" fillId="10" borderId="10" xfId="0" applyNumberFormat="1" applyFill="1" applyBorder="1" applyAlignment="1" applyProtection="1">
      <alignment horizontal="center"/>
      <protection locked="0"/>
    </xf>
    <xf numFmtId="173" fontId="0" fillId="10" borderId="70" xfId="0" applyNumberFormat="1" applyFill="1" applyBorder="1" applyAlignment="1" applyProtection="1">
      <alignment horizontal="center"/>
      <protection locked="0"/>
    </xf>
    <xf numFmtId="0" fontId="0" fillId="10" borderId="3" xfId="0" applyFill="1" applyBorder="1" applyProtection="1">
      <protection locked="0"/>
    </xf>
    <xf numFmtId="173" fontId="0" fillId="2" borderId="3" xfId="0" applyNumberFormat="1" applyFill="1" applyBorder="1" applyAlignment="1" applyProtection="1">
      <alignment horizontal="center"/>
      <protection locked="0"/>
    </xf>
    <xf numFmtId="0" fontId="16" fillId="0" borderId="0" xfId="0" applyFont="1" applyAlignment="1">
      <alignment horizontal="center"/>
    </xf>
    <xf numFmtId="173" fontId="0" fillId="0" borderId="3" xfId="0" applyNumberFormat="1" applyBorder="1" applyAlignment="1">
      <alignment horizontal="center"/>
    </xf>
    <xf numFmtId="173" fontId="27" fillId="0" borderId="10" xfId="0" applyNumberFormat="1" applyFont="1" applyBorder="1" applyAlignment="1">
      <alignment horizontal="center"/>
    </xf>
    <xf numFmtId="0" fontId="1" fillId="9" borderId="0" xfId="0" applyFont="1" applyFill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16" fillId="0" borderId="0" xfId="5" applyFont="1" applyAlignment="1" applyProtection="1">
      <alignment horizontal="right"/>
    </xf>
    <xf numFmtId="0" fontId="16" fillId="0" borderId="0" xfId="5" quotePrefix="1" applyFont="1" applyAlignment="1" applyProtection="1">
      <alignment horizontal="right"/>
    </xf>
    <xf numFmtId="0" fontId="16" fillId="5" borderId="0" xfId="5" applyFont="1" applyFill="1" applyAlignment="1" applyProtection="1">
      <alignment horizontal="left"/>
      <protection locked="0"/>
    </xf>
    <xf numFmtId="0" fontId="16" fillId="5" borderId="0" xfId="5" quotePrefix="1" applyFont="1" applyFill="1" applyAlignment="1" applyProtection="1">
      <alignment horizontal="left"/>
      <protection locked="0"/>
    </xf>
    <xf numFmtId="0" fontId="0" fillId="5" borderId="33" xfId="0" applyFill="1" applyBorder="1" applyAlignment="1" applyProtection="1">
      <alignment horizontal="right"/>
      <protection locked="0"/>
    </xf>
    <xf numFmtId="0" fontId="0" fillId="0" borderId="34" xfId="0" applyBorder="1" applyAlignment="1" applyProtection="1">
      <alignment horizontal="right"/>
      <protection locked="0"/>
    </xf>
    <xf numFmtId="0" fontId="0" fillId="0" borderId="77" xfId="0" applyBorder="1" applyAlignment="1" applyProtection="1">
      <alignment horizontal="right"/>
      <protection locked="0"/>
    </xf>
    <xf numFmtId="0" fontId="0" fillId="0" borderId="5" xfId="0" applyBorder="1" applyAlignment="1" applyProtection="1">
      <alignment horizontal="right"/>
    </xf>
    <xf numFmtId="0" fontId="0" fillId="0" borderId="32" xfId="0" applyBorder="1" applyAlignment="1" applyProtection="1"/>
    <xf numFmtId="0" fontId="0" fillId="5" borderId="33" xfId="0" quotePrefix="1" applyFill="1" applyBorder="1" applyAlignment="1" applyProtection="1">
      <alignment horizontal="right"/>
      <protection locked="0"/>
    </xf>
    <xf numFmtId="0" fontId="16" fillId="0" borderId="78" xfId="0" applyFont="1" applyBorder="1" applyAlignment="1">
      <alignment horizontal="center"/>
    </xf>
    <xf numFmtId="0" fontId="16" fillId="0" borderId="79" xfId="0" applyFont="1" applyBorder="1" applyAlignment="1">
      <alignment horizontal="center"/>
    </xf>
    <xf numFmtId="0" fontId="16" fillId="0" borderId="80" xfId="0" applyFont="1" applyBorder="1" applyAlignment="1">
      <alignment horizontal="center"/>
    </xf>
    <xf numFmtId="0" fontId="0" fillId="8" borderId="4" xfId="0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11" borderId="5" xfId="0" applyFill="1" applyBorder="1" applyAlignment="1">
      <alignment horizontal="center"/>
    </xf>
    <xf numFmtId="0" fontId="0" fillId="11" borderId="6" xfId="0" applyFill="1" applyBorder="1" applyAlignment="1">
      <alignment horizontal="center"/>
    </xf>
    <xf numFmtId="0" fontId="24" fillId="0" borderId="0" xfId="0" applyFont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0" fillId="8" borderId="5" xfId="0" applyFill="1" applyBorder="1" applyAlignment="1">
      <alignment horizontal="center" shrinkToFit="1"/>
    </xf>
    <xf numFmtId="0" fontId="0" fillId="8" borderId="11" xfId="0" applyFill="1" applyBorder="1" applyAlignment="1">
      <alignment horizontal="center" shrinkToFit="1"/>
    </xf>
    <xf numFmtId="0" fontId="0" fillId="8" borderId="6" xfId="0" applyFill="1" applyBorder="1" applyAlignment="1">
      <alignment horizontal="center" shrinkToFit="1"/>
    </xf>
    <xf numFmtId="0" fontId="0" fillId="8" borderId="3" xfId="0" applyFill="1" applyBorder="1" applyAlignment="1">
      <alignment horizontal="center" vertical="center"/>
    </xf>
    <xf numFmtId="0" fontId="8" fillId="0" borderId="4" xfId="5" applyFont="1" applyBorder="1" applyAlignment="1">
      <alignment horizontal="center" vertical="center"/>
    </xf>
    <xf numFmtId="0" fontId="8" fillId="0" borderId="1" xfId="5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/>
    </xf>
    <xf numFmtId="173" fontId="0" fillId="0" borderId="4" xfId="0" applyNumberFormat="1" applyBorder="1" applyAlignment="1">
      <alignment horizontal="center" vertical="center"/>
    </xf>
    <xf numFmtId="173" fontId="0" fillId="0" borderId="1" xfId="0" applyNumberFormat="1" applyBorder="1" applyAlignment="1">
      <alignment horizontal="center" vertical="center"/>
    </xf>
    <xf numFmtId="173" fontId="0" fillId="0" borderId="2" xfId="0" applyNumberFormat="1" applyBorder="1" applyAlignment="1">
      <alignment horizontal="center" vertical="center"/>
    </xf>
    <xf numFmtId="167" fontId="8" fillId="0" borderId="4" xfId="5" applyNumberFormat="1" applyFont="1" applyBorder="1" applyAlignment="1">
      <alignment horizontal="center" vertical="center"/>
    </xf>
    <xf numFmtId="167" fontId="8" fillId="0" borderId="1" xfId="5" applyNumberFormat="1" applyFont="1" applyBorder="1" applyAlignment="1">
      <alignment horizontal="center" vertical="center"/>
    </xf>
    <xf numFmtId="167" fontId="8" fillId="0" borderId="2" xfId="5" applyNumberFormat="1" applyFont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0" fillId="0" borderId="4" xfId="5" applyFont="1" applyBorder="1" applyAlignment="1">
      <alignment horizontal="center" vertical="center" shrinkToFit="1"/>
    </xf>
    <xf numFmtId="0" fontId="20" fillId="0" borderId="2" xfId="5" applyFont="1" applyBorder="1" applyAlignment="1">
      <alignment horizontal="center" vertical="center" shrinkToFit="1"/>
    </xf>
    <xf numFmtId="0" fontId="20" fillId="8" borderId="5" xfId="5" applyFont="1" applyFill="1" applyBorder="1" applyAlignment="1">
      <alignment horizontal="center" vertical="center"/>
    </xf>
    <xf numFmtId="0" fontId="20" fillId="8" borderId="11" xfId="5" applyFont="1" applyFill="1" applyBorder="1" applyAlignment="1">
      <alignment horizontal="center" vertical="center"/>
    </xf>
    <xf numFmtId="0" fontId="20" fillId="8" borderId="6" xfId="5" applyFont="1" applyFill="1" applyBorder="1" applyAlignment="1">
      <alignment horizontal="center" vertical="center"/>
    </xf>
    <xf numFmtId="174" fontId="0" fillId="0" borderId="4" xfId="0" applyNumberFormat="1" applyBorder="1" applyAlignment="1">
      <alignment horizontal="center" vertical="center"/>
    </xf>
    <xf numFmtId="174" fontId="0" fillId="0" borderId="2" xfId="0" applyNumberFormat="1" applyBorder="1" applyAlignment="1">
      <alignment horizontal="center" vertical="center"/>
    </xf>
    <xf numFmtId="0" fontId="20" fillId="12" borderId="5" xfId="5" applyFont="1" applyFill="1" applyBorder="1" applyAlignment="1">
      <alignment horizontal="center" vertical="center"/>
    </xf>
    <xf numFmtId="0" fontId="20" fillId="12" borderId="11" xfId="5" applyFont="1" applyFill="1" applyBorder="1" applyAlignment="1">
      <alignment horizontal="center" vertical="center"/>
    </xf>
    <xf numFmtId="0" fontId="20" fillId="12" borderId="6" xfId="5" applyFont="1" applyFill="1" applyBorder="1" applyAlignment="1">
      <alignment horizontal="center" vertical="center"/>
    </xf>
    <xf numFmtId="0" fontId="12" fillId="0" borderId="0" xfId="0" applyFont="1" applyAlignment="1">
      <alignment horizontal="right"/>
    </xf>
    <xf numFmtId="175" fontId="0" fillId="5" borderId="71" xfId="0" applyNumberFormat="1" applyFill="1" applyBorder="1" applyAlignment="1" applyProtection="1">
      <alignment horizontal="center" vertical="center"/>
      <protection locked="0"/>
    </xf>
    <xf numFmtId="175" fontId="0" fillId="5" borderId="13" xfId="0" applyNumberFormat="1" applyFill="1" applyBorder="1" applyAlignment="1" applyProtection="1">
      <alignment horizontal="center" vertical="center"/>
      <protection locked="0"/>
    </xf>
    <xf numFmtId="10" fontId="0" fillId="6" borderId="71" xfId="6" applyNumberFormat="1" applyFont="1" applyFill="1" applyBorder="1" applyAlignment="1">
      <alignment horizontal="center" vertical="center"/>
    </xf>
    <xf numFmtId="10" fontId="0" fillId="6" borderId="13" xfId="6" applyNumberFormat="1" applyFont="1" applyFill="1" applyBorder="1" applyAlignment="1">
      <alignment horizontal="center" vertical="center"/>
    </xf>
    <xf numFmtId="175" fontId="0" fillId="2" borderId="52" xfId="0" applyNumberFormat="1" applyFill="1" applyBorder="1" applyAlignment="1">
      <alignment horizontal="center" vertical="center"/>
    </xf>
    <xf numFmtId="175" fontId="0" fillId="2" borderId="74" xfId="0" applyNumberFormat="1" applyFill="1" applyBorder="1" applyAlignment="1">
      <alignment horizontal="center" vertical="center"/>
    </xf>
    <xf numFmtId="175" fontId="0" fillId="5" borderId="52" xfId="0" applyNumberFormat="1" applyFill="1" applyBorder="1" applyAlignment="1" applyProtection="1">
      <alignment horizontal="center" vertical="center"/>
      <protection locked="0"/>
    </xf>
    <xf numFmtId="175" fontId="0" fillId="5" borderId="74" xfId="0" applyNumberFormat="1" applyFill="1" applyBorder="1" applyAlignment="1" applyProtection="1">
      <alignment horizontal="center" vertical="center"/>
      <protection locked="0"/>
    </xf>
    <xf numFmtId="10" fontId="0" fillId="2" borderId="52" xfId="6" applyNumberFormat="1" applyFont="1" applyFill="1" applyBorder="1" applyAlignment="1">
      <alignment horizontal="center" vertical="center"/>
    </xf>
    <xf numFmtId="10" fontId="0" fillId="2" borderId="74" xfId="6" applyNumberFormat="1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/>
    </xf>
    <xf numFmtId="0" fontId="8" fillId="6" borderId="11" xfId="0" applyFont="1" applyFill="1" applyBorder="1" applyAlignment="1">
      <alignment horizontal="center"/>
    </xf>
    <xf numFmtId="0" fontId="8" fillId="6" borderId="6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20" fillId="0" borderId="5" xfId="5" applyBorder="1" applyAlignment="1">
      <alignment horizontal="center" vertical="center"/>
    </xf>
    <xf numFmtId="0" fontId="20" fillId="0" borderId="11" xfId="5" applyBorder="1" applyAlignment="1">
      <alignment horizontal="center" vertical="center"/>
    </xf>
    <xf numFmtId="0" fontId="20" fillId="0" borderId="6" xfId="5" applyBorder="1" applyAlignment="1">
      <alignment horizontal="center" vertical="center"/>
    </xf>
    <xf numFmtId="175" fontId="0" fillId="6" borderId="71" xfId="0" applyNumberFormat="1" applyFill="1" applyBorder="1" applyAlignment="1">
      <alignment horizontal="center" vertical="center"/>
    </xf>
    <xf numFmtId="175" fontId="0" fillId="6" borderId="13" xfId="0" applyNumberFormat="1" applyFill="1" applyBorder="1" applyAlignment="1">
      <alignment horizontal="center" vertical="center"/>
    </xf>
    <xf numFmtId="0" fontId="0" fillId="6" borderId="71" xfId="0" applyFill="1" applyBorder="1" applyAlignment="1">
      <alignment horizontal="center" vertical="center"/>
    </xf>
    <xf numFmtId="0" fontId="0" fillId="6" borderId="81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0" fillId="2" borderId="82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0" fillId="0" borderId="4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8" borderId="41" xfId="0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0" fillId="8" borderId="52" xfId="0" applyFill="1" applyBorder="1" applyAlignment="1">
      <alignment horizontal="center" vertical="center"/>
    </xf>
    <xf numFmtId="0" fontId="0" fillId="8" borderId="74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6" fillId="0" borderId="0" xfId="5" quotePrefix="1" applyFont="1" applyAlignment="1" applyProtection="1">
      <alignment horizontal="left"/>
    </xf>
    <xf numFmtId="0" fontId="0" fillId="8" borderId="75" xfId="0" quotePrefix="1" applyFill="1" applyBorder="1" applyAlignment="1">
      <alignment horizontal="center"/>
    </xf>
    <xf numFmtId="0" fontId="0" fillId="8" borderId="75" xfId="0" applyFill="1" applyBorder="1" applyAlignment="1">
      <alignment horizontal="center"/>
    </xf>
    <xf numFmtId="0" fontId="0" fillId="6" borderId="75" xfId="0" applyFill="1" applyBorder="1" applyAlignment="1">
      <alignment horizontal="center"/>
    </xf>
    <xf numFmtId="0" fontId="0" fillId="9" borderId="75" xfId="0" applyFill="1" applyBorder="1" applyAlignment="1">
      <alignment horizontal="center"/>
    </xf>
    <xf numFmtId="0" fontId="0" fillId="5" borderId="75" xfId="0" applyFill="1" applyBorder="1" applyAlignment="1">
      <alignment horizontal="center"/>
    </xf>
    <xf numFmtId="0" fontId="0" fillId="7" borderId="75" xfId="0" applyFill="1" applyBorder="1" applyAlignment="1">
      <alignment horizontal="center"/>
    </xf>
    <xf numFmtId="0" fontId="8" fillId="0" borderId="4" xfId="3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8" fillId="0" borderId="4" xfId="3" quotePrefix="1" applyFont="1" applyBorder="1" applyAlignment="1">
      <alignment horizontal="center" vertical="top" wrapText="1"/>
    </xf>
    <xf numFmtId="0" fontId="0" fillId="5" borderId="83" xfId="0" applyFill="1" applyBorder="1" applyAlignment="1">
      <alignment horizontal="right"/>
    </xf>
    <xf numFmtId="0" fontId="0" fillId="5" borderId="84" xfId="0" applyFill="1" applyBorder="1" applyAlignment="1"/>
    <xf numFmtId="0" fontId="0" fillId="5" borderId="53" xfId="0" applyFill="1" applyBorder="1" applyAlignment="1">
      <alignment horizontal="right"/>
    </xf>
    <xf numFmtId="0" fontId="0" fillId="5" borderId="85" xfId="0" applyFill="1" applyBorder="1" applyAlignment="1">
      <alignment horizontal="right"/>
    </xf>
    <xf numFmtId="0" fontId="0" fillId="5" borderId="37" xfId="0" applyFill="1" applyBorder="1" applyAlignment="1">
      <alignment horizontal="right"/>
    </xf>
    <xf numFmtId="0" fontId="0" fillId="5" borderId="84" xfId="0" applyFill="1" applyBorder="1" applyAlignment="1">
      <alignment horizontal="right"/>
    </xf>
    <xf numFmtId="0" fontId="0" fillId="5" borderId="37" xfId="0" applyFill="1" applyBorder="1" applyAlignment="1"/>
    <xf numFmtId="0" fontId="0" fillId="5" borderId="5" xfId="0" applyFill="1" applyBorder="1" applyAlignment="1">
      <alignment horizontal="right"/>
    </xf>
    <xf numFmtId="0" fontId="0" fillId="0" borderId="32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32" xfId="0" applyBorder="1" applyAlignment="1"/>
    <xf numFmtId="0" fontId="0" fillId="5" borderId="33" xfId="0" applyFill="1" applyBorder="1" applyAlignment="1">
      <alignment horizontal="right"/>
    </xf>
    <xf numFmtId="0" fontId="0" fillId="0" borderId="34" xfId="0" applyBorder="1" applyAlignment="1">
      <alignment horizontal="right"/>
    </xf>
    <xf numFmtId="0" fontId="0" fillId="0" borderId="32" xfId="0" applyBorder="1"/>
    <xf numFmtId="0" fontId="16" fillId="5" borderId="0" xfId="2" applyFont="1" applyFill="1" applyAlignment="1">
      <alignment horizontal="center"/>
    </xf>
  </cellXfs>
  <cellStyles count="8">
    <cellStyle name="Normal_Book1" xfId="2"/>
    <cellStyle name="Normal_Kc_Penman_Monteith" xfId="3"/>
    <cellStyle name="Normal_Penman_Monteith" xfId="4"/>
    <cellStyle name="Normal_ตารางแผนฤดูแล้ง_น้ำอูน" xfId="5"/>
    <cellStyle name="เครื่องหมายจุลภาค" xfId="1" builtinId="3"/>
    <cellStyle name="ปกติ" xfId="0" builtinId="0"/>
    <cellStyle name="ปกติ_Sheet1" xfId="7"/>
    <cellStyle name="เปอร์เซ็นต์" xfId="6" builtinId="5"/>
  </cellStyles>
  <dxfs count="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56</xdr:row>
      <xdr:rowOff>57150</xdr:rowOff>
    </xdr:from>
    <xdr:to>
      <xdr:col>10</xdr:col>
      <xdr:colOff>352425</xdr:colOff>
      <xdr:row>60</xdr:row>
      <xdr:rowOff>28575</xdr:rowOff>
    </xdr:to>
    <xdr:grpSp>
      <xdr:nvGrpSpPr>
        <xdr:cNvPr id="30772" name="Group 15">
          <a:extLst>
            <a:ext uri="{FF2B5EF4-FFF2-40B4-BE49-F238E27FC236}">
              <a16:creationId xmlns:a16="http://schemas.microsoft.com/office/drawing/2014/main" xmlns="" id="{DEB38963-48DB-453C-92E5-21CC77100563}"/>
            </a:ext>
          </a:extLst>
        </xdr:cNvPr>
        <xdr:cNvGrpSpPr>
          <a:grpSpLocks/>
        </xdr:cNvGrpSpPr>
      </xdr:nvGrpSpPr>
      <xdr:grpSpPr bwMode="auto">
        <a:xfrm>
          <a:off x="651013" y="9333672"/>
          <a:ext cx="5830542" cy="634033"/>
          <a:chOff x="68" y="1014"/>
          <a:chExt cx="609" cy="65"/>
        </a:xfrm>
      </xdr:grpSpPr>
      <xdr:sp macro="" textlink="">
        <xdr:nvSpPr>
          <xdr:cNvPr id="30729" name="Text Box 9">
            <a:extLst>
              <a:ext uri="{FF2B5EF4-FFF2-40B4-BE49-F238E27FC236}">
                <a16:creationId xmlns:a16="http://schemas.microsoft.com/office/drawing/2014/main" xmlns="" id="{C06FBD03-D067-44BF-A62F-2AACD5EBE9E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3" y="1020"/>
            <a:ext cx="413" cy="3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45720" rIns="27432" bIns="0" anchor="t" upright="1"/>
          <a:lstStyle/>
          <a:p>
            <a:pPr algn="ctr" rtl="1">
              <a:defRPr sz="1000"/>
            </a:pPr>
            <a:r>
              <a:rPr lang="th-TH" sz="1400" b="0" i="0" strike="noStrike">
                <a:solidFill>
                  <a:srgbClr val="000000"/>
                </a:solidFill>
                <a:latin typeface="AngsanaUPC"/>
                <a:cs typeface="AngsanaUPC"/>
              </a:rPr>
              <a:t>ปริมาณการใช้น้ำของพื้นที่การเกษตร - ฝนใช้การ - ปริมาณน้ำ </a:t>
            </a:r>
            <a:r>
              <a:rPr lang="en-US" sz="1400" b="0" i="0" strike="noStrike">
                <a:solidFill>
                  <a:srgbClr val="000000"/>
                </a:solidFill>
                <a:latin typeface="AngsanaUPC"/>
                <a:cs typeface="AngsanaUPC"/>
              </a:rPr>
              <a:t>Side Flow</a:t>
            </a:r>
          </a:p>
        </xdr:txBody>
      </xdr:sp>
      <xdr:sp macro="" textlink="">
        <xdr:nvSpPr>
          <xdr:cNvPr id="30732" name="Text Box 12">
            <a:extLst>
              <a:ext uri="{FF2B5EF4-FFF2-40B4-BE49-F238E27FC236}">
                <a16:creationId xmlns:a16="http://schemas.microsoft.com/office/drawing/2014/main" xmlns="" id="{03A9BE4A-C3F0-43AA-A752-03E7CDCEDEB4}"/>
              </a:ext>
            </a:extLst>
          </xdr:cNvPr>
          <xdr:cNvSpPr txBox="1">
            <a:spLocks noChangeArrowheads="1"/>
          </xdr:cNvSpPr>
        </xdr:nvSpPr>
        <xdr:spPr bwMode="auto">
          <a:xfrm>
            <a:off x="259" y="1045"/>
            <a:ext cx="413" cy="3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45720" rIns="27432" bIns="0" anchor="t" upright="1"/>
          <a:lstStyle/>
          <a:p>
            <a:pPr algn="ctr" rtl="1">
              <a:defRPr sz="1000"/>
            </a:pPr>
            <a:r>
              <a:rPr lang="th-TH" sz="1400" b="0" i="0" strike="noStrike">
                <a:solidFill>
                  <a:srgbClr val="000000"/>
                </a:solidFill>
                <a:latin typeface="AngsanaUPC"/>
                <a:cs typeface="AngsanaUPC"/>
              </a:rPr>
              <a:t>ปริมาณการน้ำที่ส่งให้พื้นที่จริง</a:t>
            </a:r>
          </a:p>
        </xdr:txBody>
      </xdr:sp>
      <xdr:sp macro="" textlink="">
        <xdr:nvSpPr>
          <xdr:cNvPr id="30733" name="Text Box 13">
            <a:extLst>
              <a:ext uri="{FF2B5EF4-FFF2-40B4-BE49-F238E27FC236}">
                <a16:creationId xmlns:a16="http://schemas.microsoft.com/office/drawing/2014/main" xmlns="" id="{65839C1B-7379-4882-A7CB-C601164B263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" y="1023"/>
            <a:ext cx="163" cy="3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45720" rIns="0" bIns="0" anchor="t" upright="1"/>
          <a:lstStyle/>
          <a:p>
            <a:pPr algn="l" rtl="1">
              <a:defRPr sz="1000"/>
            </a:pPr>
            <a:r>
              <a:rPr lang="th-TH" sz="1400" b="0" i="0" strike="noStrike">
                <a:solidFill>
                  <a:srgbClr val="000000"/>
                </a:solidFill>
                <a:latin typeface="AngsanaUPC"/>
                <a:cs typeface="AngsanaUPC"/>
              </a:rPr>
              <a:t>ประสิทธิภาพการชลประทาน =</a:t>
            </a:r>
          </a:p>
        </xdr:txBody>
      </xdr:sp>
      <xdr:sp macro="" textlink="">
        <xdr:nvSpPr>
          <xdr:cNvPr id="30781" name="Line 14">
            <a:extLst>
              <a:ext uri="{FF2B5EF4-FFF2-40B4-BE49-F238E27FC236}">
                <a16:creationId xmlns:a16="http://schemas.microsoft.com/office/drawing/2014/main" xmlns="" id="{E3219EC3-0893-45B2-90E7-78F1A32BA82A}"/>
              </a:ext>
            </a:extLst>
          </xdr:cNvPr>
          <xdr:cNvSpPr>
            <a:spLocks noChangeShapeType="1"/>
          </xdr:cNvSpPr>
        </xdr:nvSpPr>
        <xdr:spPr bwMode="auto">
          <a:xfrm>
            <a:off x="274" y="1047"/>
            <a:ext cx="35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438150</xdr:colOff>
      <xdr:row>64</xdr:row>
      <xdr:rowOff>95250</xdr:rowOff>
    </xdr:from>
    <xdr:to>
      <xdr:col>10</xdr:col>
      <xdr:colOff>390525</xdr:colOff>
      <xdr:row>66</xdr:row>
      <xdr:rowOff>133350</xdr:rowOff>
    </xdr:to>
    <xdr:grpSp>
      <xdr:nvGrpSpPr>
        <xdr:cNvPr id="30773" name="Group 21">
          <a:extLst>
            <a:ext uri="{FF2B5EF4-FFF2-40B4-BE49-F238E27FC236}">
              <a16:creationId xmlns:a16="http://schemas.microsoft.com/office/drawing/2014/main" xmlns="" id="{17719E47-ABD2-429F-BE9F-9216901CB9CF}"/>
            </a:ext>
          </a:extLst>
        </xdr:cNvPr>
        <xdr:cNvGrpSpPr>
          <a:grpSpLocks/>
        </xdr:cNvGrpSpPr>
      </xdr:nvGrpSpPr>
      <xdr:grpSpPr bwMode="auto">
        <a:xfrm>
          <a:off x="438150" y="10696989"/>
          <a:ext cx="6081505" cy="369404"/>
          <a:chOff x="46" y="1098"/>
          <a:chExt cx="635" cy="38"/>
        </a:xfrm>
      </xdr:grpSpPr>
      <xdr:sp macro="" textlink="">
        <xdr:nvSpPr>
          <xdr:cNvPr id="30737" name="Text Box 17">
            <a:extLst>
              <a:ext uri="{FF2B5EF4-FFF2-40B4-BE49-F238E27FC236}">
                <a16:creationId xmlns:a16="http://schemas.microsoft.com/office/drawing/2014/main" xmlns="" id="{7110EF28-6F56-41D6-98FE-6C849E497D0A}"/>
              </a:ext>
            </a:extLst>
          </xdr:cNvPr>
          <xdr:cNvSpPr txBox="1">
            <a:spLocks noChangeArrowheads="1"/>
          </xdr:cNvSpPr>
        </xdr:nvSpPr>
        <xdr:spPr bwMode="auto">
          <a:xfrm>
            <a:off x="415" y="1102"/>
            <a:ext cx="266" cy="3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45720" rIns="27432" bIns="0" anchor="t" upright="1"/>
          <a:lstStyle/>
          <a:p>
            <a:pPr algn="ctr" rtl="1">
              <a:defRPr sz="1000"/>
            </a:pPr>
            <a:r>
              <a:rPr lang="th-TH" sz="1400" b="0" i="0" strike="noStrike">
                <a:solidFill>
                  <a:srgbClr val="000000"/>
                </a:solidFill>
                <a:latin typeface="AngsanaUPC"/>
                <a:cs typeface="AngsanaUPC"/>
              </a:rPr>
              <a:t>ฝ่ายบริหารและจัดการน้ำ ส่วนจัดสรรน้ำฯ สชป.8</a:t>
            </a:r>
          </a:p>
        </xdr:txBody>
      </xdr:sp>
      <xdr:sp macro="" textlink="">
        <xdr:nvSpPr>
          <xdr:cNvPr id="30775" name="Line 18">
            <a:extLst>
              <a:ext uri="{FF2B5EF4-FFF2-40B4-BE49-F238E27FC236}">
                <a16:creationId xmlns:a16="http://schemas.microsoft.com/office/drawing/2014/main" xmlns="" id="{AC7F17EC-7CD5-455B-B963-8DCB20286B5C}"/>
              </a:ext>
            </a:extLst>
          </xdr:cNvPr>
          <xdr:cNvSpPr>
            <a:spLocks noChangeShapeType="1"/>
          </xdr:cNvSpPr>
        </xdr:nvSpPr>
        <xdr:spPr bwMode="auto">
          <a:xfrm>
            <a:off x="48" y="1101"/>
            <a:ext cx="615" cy="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739" name="Text Box 19">
            <a:extLst>
              <a:ext uri="{FF2B5EF4-FFF2-40B4-BE49-F238E27FC236}">
                <a16:creationId xmlns:a16="http://schemas.microsoft.com/office/drawing/2014/main" xmlns="" id="{F7019AF3-CA3F-4666-9AF4-8A3965CD77DF}"/>
              </a:ext>
            </a:extLst>
          </xdr:cNvPr>
          <xdr:cNvSpPr txBox="1">
            <a:spLocks noChangeArrowheads="1"/>
          </xdr:cNvSpPr>
        </xdr:nvSpPr>
        <xdr:spPr bwMode="auto">
          <a:xfrm>
            <a:off x="46" y="1101"/>
            <a:ext cx="266" cy="3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45720" rIns="0" bIns="0" anchor="t" upright="1"/>
          <a:lstStyle/>
          <a:p>
            <a:pPr algn="l" rtl="1">
              <a:defRPr sz="1000"/>
            </a:pPr>
            <a:r>
              <a:rPr lang="th-TH" sz="1400" b="0" i="0" strike="noStrike">
                <a:solidFill>
                  <a:srgbClr val="000000"/>
                </a:solidFill>
                <a:latin typeface="AngsanaUPC"/>
                <a:cs typeface="AngsanaUPC"/>
              </a:rPr>
              <a:t>วันที่ 20 กรกฎาคม 2552</a:t>
            </a:r>
          </a:p>
        </xdr:txBody>
      </xdr:sp>
      <xdr:sp macro="" textlink="">
        <xdr:nvSpPr>
          <xdr:cNvPr id="30777" name="Line 20">
            <a:extLst>
              <a:ext uri="{FF2B5EF4-FFF2-40B4-BE49-F238E27FC236}">
                <a16:creationId xmlns:a16="http://schemas.microsoft.com/office/drawing/2014/main" xmlns="" id="{29F80A7F-C9E5-416A-90BC-C1A2A7262F0A}"/>
              </a:ext>
            </a:extLst>
          </xdr:cNvPr>
          <xdr:cNvSpPr>
            <a:spLocks noChangeShapeType="1"/>
          </xdr:cNvSpPr>
        </xdr:nvSpPr>
        <xdr:spPr bwMode="auto">
          <a:xfrm>
            <a:off x="48" y="1098"/>
            <a:ext cx="615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0</xdr:row>
          <xdr:rowOff>99060</xdr:rowOff>
        </xdr:from>
        <xdr:to>
          <xdr:col>11</xdr:col>
          <xdr:colOff>0</xdr:colOff>
          <xdr:row>60</xdr:row>
          <xdr:rowOff>152400</xdr:rowOff>
        </xdr:to>
        <xdr:sp macro="" textlink="">
          <xdr:nvSpPr>
            <xdr:cNvPr id="30721" name="Object 1" hidden="1">
              <a:extLst>
                <a:ext uri="{63B3BB69-23CF-44E3-9099-C40C66FF867C}">
                  <a14:compatExt spid="_x0000_s30721"/>
                </a:ext>
                <a:ext uri="{FF2B5EF4-FFF2-40B4-BE49-F238E27FC236}">
                  <a16:creationId xmlns:a16="http://schemas.microsoft.com/office/drawing/2014/main" xmlns="" id="{60F1E7A5-553C-4EC6-82D9-FEFC01DDBD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38100</xdr:colOff>
          <xdr:row>56</xdr:row>
          <xdr:rowOff>60960</xdr:rowOff>
        </xdr:from>
        <xdr:to>
          <xdr:col>10</xdr:col>
          <xdr:colOff>350520</xdr:colOff>
          <xdr:row>59</xdr:row>
          <xdr:rowOff>106680</xdr:rowOff>
        </xdr:to>
        <xdr:sp macro="" textlink="">
          <xdr:nvSpPr>
            <xdr:cNvPr id="30727" name="Object 7" hidden="1">
              <a:extLst>
                <a:ext uri="{63B3BB69-23CF-44E3-9099-C40C66FF867C}">
                  <a14:compatExt spid="_x0000_s30727"/>
                </a:ext>
                <a:ext uri="{FF2B5EF4-FFF2-40B4-BE49-F238E27FC236}">
                  <a16:creationId xmlns:a16="http://schemas.microsoft.com/office/drawing/2014/main" xmlns="" id="{73431908-744B-43E5-91A7-64289F8F6A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390525</xdr:colOff>
      <xdr:row>3</xdr:row>
      <xdr:rowOff>3175</xdr:rowOff>
    </xdr:from>
    <xdr:to>
      <xdr:col>10</xdr:col>
      <xdr:colOff>285750</xdr:colOff>
      <xdr:row>4</xdr:row>
      <xdr:rowOff>142875</xdr:rowOff>
    </xdr:to>
    <xdr:sp macro="" textlink="">
      <xdr:nvSpPr>
        <xdr:cNvPr id="20498" name="Text Box 18">
          <a:extLst>
            <a:ext uri="{FF2B5EF4-FFF2-40B4-BE49-F238E27FC236}">
              <a16:creationId xmlns:a16="http://schemas.microsoft.com/office/drawing/2014/main" xmlns="" id="{0628CA3E-1ECA-43AC-8644-892FC5815D84}"/>
            </a:ext>
          </a:extLst>
        </xdr:cNvPr>
        <xdr:cNvSpPr txBox="1">
          <a:spLocks noChangeArrowheads="1"/>
        </xdr:cNvSpPr>
      </xdr:nvSpPr>
      <xdr:spPr bwMode="auto">
        <a:xfrm>
          <a:off x="4057650" y="790575"/>
          <a:ext cx="2333625" cy="304800"/>
        </a:xfrm>
        <a:prstGeom prst="rect">
          <a:avLst/>
        </a:prstGeom>
        <a:solidFill>
          <a:srgbClr val="0080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100" b="1" i="0" strike="noStrike">
              <a:solidFill>
                <a:srgbClr val="FFFFFF"/>
              </a:solidFill>
              <a:latin typeface="Arial"/>
            </a:rPr>
            <a:t>ใส่พื้นที่เพาะปลูกแต่ละสัปดาห์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13</xdr:row>
      <xdr:rowOff>0</xdr:rowOff>
    </xdr:from>
    <xdr:to>
      <xdr:col>18</xdr:col>
      <xdr:colOff>0</xdr:colOff>
      <xdr:row>14</xdr:row>
      <xdr:rowOff>0</xdr:rowOff>
    </xdr:to>
    <xdr:sp macro="" textlink="">
      <xdr:nvSpPr>
        <xdr:cNvPr id="27666" name="Rectangle 1030">
          <a:extLst>
            <a:ext uri="{FF2B5EF4-FFF2-40B4-BE49-F238E27FC236}">
              <a16:creationId xmlns:a16="http://schemas.microsoft.com/office/drawing/2014/main" xmlns="" id="{0323C1B8-49E8-49C7-BF37-E8278863C88E}"/>
            </a:ext>
          </a:extLst>
        </xdr:cNvPr>
        <xdr:cNvSpPr>
          <a:spLocks noChangeArrowheads="1"/>
        </xdr:cNvSpPr>
      </xdr:nvSpPr>
      <xdr:spPr bwMode="auto">
        <a:xfrm>
          <a:off x="4248150" y="2219325"/>
          <a:ext cx="1885950" cy="1714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9</xdr:col>
      <xdr:colOff>0</xdr:colOff>
      <xdr:row>14</xdr:row>
      <xdr:rowOff>0</xdr:rowOff>
    </xdr:to>
    <xdr:sp macro="" textlink="">
      <xdr:nvSpPr>
        <xdr:cNvPr id="27667" name="Rectangle 1031">
          <a:extLst>
            <a:ext uri="{FF2B5EF4-FFF2-40B4-BE49-F238E27FC236}">
              <a16:creationId xmlns:a16="http://schemas.microsoft.com/office/drawing/2014/main" xmlns="" id="{B17B75B3-86D6-444C-89DA-585CD3CD0EAD}"/>
            </a:ext>
          </a:extLst>
        </xdr:cNvPr>
        <xdr:cNvSpPr>
          <a:spLocks noChangeArrowheads="1"/>
        </xdr:cNvSpPr>
      </xdr:nvSpPr>
      <xdr:spPr bwMode="auto">
        <a:xfrm>
          <a:off x="2047875" y="2219325"/>
          <a:ext cx="1257300" cy="1714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13</xdr:row>
      <xdr:rowOff>0</xdr:rowOff>
    </xdr:from>
    <xdr:to>
      <xdr:col>18</xdr:col>
      <xdr:colOff>0</xdr:colOff>
      <xdr:row>14</xdr:row>
      <xdr:rowOff>0</xdr:rowOff>
    </xdr:to>
    <xdr:sp macro="" textlink="">
      <xdr:nvSpPr>
        <xdr:cNvPr id="29706" name="Rectangle 1">
          <a:extLst>
            <a:ext uri="{FF2B5EF4-FFF2-40B4-BE49-F238E27FC236}">
              <a16:creationId xmlns:a16="http://schemas.microsoft.com/office/drawing/2014/main" xmlns="" id="{BC7E747E-B948-481F-A105-66609AABC261}"/>
            </a:ext>
          </a:extLst>
        </xdr:cNvPr>
        <xdr:cNvSpPr>
          <a:spLocks noChangeArrowheads="1"/>
        </xdr:cNvSpPr>
      </xdr:nvSpPr>
      <xdr:spPr bwMode="auto">
        <a:xfrm>
          <a:off x="4248150" y="2219325"/>
          <a:ext cx="1885950" cy="1714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9</xdr:col>
      <xdr:colOff>0</xdr:colOff>
      <xdr:row>14</xdr:row>
      <xdr:rowOff>0</xdr:rowOff>
    </xdr:to>
    <xdr:sp macro="" textlink="">
      <xdr:nvSpPr>
        <xdr:cNvPr id="29707" name="Rectangle 2">
          <a:extLst>
            <a:ext uri="{FF2B5EF4-FFF2-40B4-BE49-F238E27FC236}">
              <a16:creationId xmlns:a16="http://schemas.microsoft.com/office/drawing/2014/main" xmlns="" id="{8CD39B04-F76D-466B-923A-8D9801E0A8FC}"/>
            </a:ext>
          </a:extLst>
        </xdr:cNvPr>
        <xdr:cNvSpPr>
          <a:spLocks noChangeArrowheads="1"/>
        </xdr:cNvSpPr>
      </xdr:nvSpPr>
      <xdr:spPr bwMode="auto">
        <a:xfrm>
          <a:off x="2047875" y="2219325"/>
          <a:ext cx="1257300" cy="1714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Administrator\Desktop\Ros\otherproject\Documents%20and%20Settings\Administrator\Desktop\Ros&#3609;&#3657;&#3635;&#3629;&#3641;&#3609;\deman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พืช"/>
      <sheetName val="บ่อปลา"/>
      <sheetName val="บ่อกุ้ง"/>
      <sheetName val="Prv"/>
      <sheetName val="Crop"/>
      <sheetName val="Kc"/>
      <sheetName val="ETo"/>
      <sheetName val="FAO"/>
    </sheetNames>
    <sheetDataSet>
      <sheetData sheetId="0">
        <row r="16">
          <cell r="E16">
            <v>1</v>
          </cell>
        </row>
        <row r="17">
          <cell r="E17">
            <v>2</v>
          </cell>
        </row>
        <row r="18">
          <cell r="E18">
            <v>3</v>
          </cell>
        </row>
        <row r="19">
          <cell r="E19">
            <v>4</v>
          </cell>
        </row>
        <row r="20">
          <cell r="E20">
            <v>5</v>
          </cell>
        </row>
        <row r="21">
          <cell r="E21">
            <v>6</v>
          </cell>
        </row>
        <row r="22">
          <cell r="E22">
            <v>7</v>
          </cell>
        </row>
        <row r="23">
          <cell r="E23">
            <v>8</v>
          </cell>
        </row>
        <row r="24">
          <cell r="E24">
            <v>9</v>
          </cell>
        </row>
        <row r="25">
          <cell r="E25">
            <v>10</v>
          </cell>
        </row>
        <row r="26">
          <cell r="E26">
            <v>11</v>
          </cell>
        </row>
        <row r="27">
          <cell r="E27">
            <v>12</v>
          </cell>
        </row>
        <row r="28">
          <cell r="E28">
            <v>13</v>
          </cell>
        </row>
        <row r="29">
          <cell r="E29">
            <v>14</v>
          </cell>
        </row>
        <row r="30">
          <cell r="E30">
            <v>15</v>
          </cell>
        </row>
        <row r="31">
          <cell r="E31">
            <v>16</v>
          </cell>
        </row>
        <row r="32">
          <cell r="E32">
            <v>17</v>
          </cell>
        </row>
        <row r="33">
          <cell r="E33">
            <v>18</v>
          </cell>
        </row>
        <row r="34">
          <cell r="E34">
            <v>19</v>
          </cell>
        </row>
        <row r="35">
          <cell r="E35">
            <v>20</v>
          </cell>
        </row>
        <row r="36">
          <cell r="E36">
            <v>21</v>
          </cell>
        </row>
        <row r="37">
          <cell r="E37">
            <v>22</v>
          </cell>
        </row>
        <row r="38">
          <cell r="E38">
            <v>23</v>
          </cell>
        </row>
        <row r="39">
          <cell r="E39">
            <v>24</v>
          </cell>
        </row>
        <row r="40">
          <cell r="E40">
            <v>25</v>
          </cell>
        </row>
        <row r="41">
          <cell r="E41">
            <v>26</v>
          </cell>
        </row>
        <row r="42">
          <cell r="E42">
            <v>27</v>
          </cell>
        </row>
        <row r="43">
          <cell r="E43">
            <v>28</v>
          </cell>
        </row>
        <row r="44">
          <cell r="E44">
            <v>29</v>
          </cell>
        </row>
        <row r="45">
          <cell r="E45">
            <v>30</v>
          </cell>
        </row>
        <row r="46">
          <cell r="E46">
            <v>31</v>
          </cell>
        </row>
        <row r="47">
          <cell r="E47">
            <v>32</v>
          </cell>
        </row>
        <row r="48">
          <cell r="E48">
            <v>33</v>
          </cell>
        </row>
        <row r="49">
          <cell r="E49">
            <v>34</v>
          </cell>
        </row>
        <row r="50">
          <cell r="E50">
            <v>35</v>
          </cell>
        </row>
        <row r="51">
          <cell r="E51">
            <v>36</v>
          </cell>
        </row>
        <row r="52">
          <cell r="E52">
            <v>37</v>
          </cell>
        </row>
        <row r="53">
          <cell r="E53">
            <v>38</v>
          </cell>
        </row>
        <row r="54">
          <cell r="E54">
            <v>39</v>
          </cell>
        </row>
        <row r="55">
          <cell r="E55">
            <v>40</v>
          </cell>
        </row>
        <row r="56">
          <cell r="E56">
            <v>41</v>
          </cell>
        </row>
        <row r="57">
          <cell r="E57">
            <v>42</v>
          </cell>
        </row>
        <row r="58">
          <cell r="E58">
            <v>43</v>
          </cell>
        </row>
        <row r="59">
          <cell r="E59">
            <v>44</v>
          </cell>
        </row>
        <row r="60">
          <cell r="E60">
            <v>45</v>
          </cell>
        </row>
        <row r="61">
          <cell r="E61">
            <v>46</v>
          </cell>
        </row>
        <row r="62">
          <cell r="E62">
            <v>47</v>
          </cell>
        </row>
        <row r="63">
          <cell r="E63">
            <v>48</v>
          </cell>
        </row>
        <row r="64">
          <cell r="E64">
            <v>49</v>
          </cell>
        </row>
        <row r="65">
          <cell r="E65">
            <v>50</v>
          </cell>
        </row>
        <row r="66">
          <cell r="E66">
            <v>51</v>
          </cell>
        </row>
        <row r="67">
          <cell r="E67">
            <v>52</v>
          </cell>
        </row>
      </sheetData>
      <sheetData sheetId="1"/>
      <sheetData sheetId="2"/>
      <sheetData sheetId="3">
        <row r="3">
          <cell r="D3" t="str">
            <v>ชัยนาท</v>
          </cell>
          <cell r="E3" t="str">
            <v>ลพบุรี</v>
          </cell>
        </row>
        <row r="4">
          <cell r="D4" t="str">
            <v>นนทบุรี</v>
          </cell>
          <cell r="E4" t="str">
            <v>ท่าอากาศยานดอนเมือง</v>
          </cell>
        </row>
        <row r="5">
          <cell r="D5" t="str">
            <v>ปทุมธานี</v>
          </cell>
          <cell r="E5" t="str">
            <v>ท่าอากาศยานดอนเมือง</v>
          </cell>
        </row>
        <row r="6">
          <cell r="D6" t="str">
            <v>กรุงเทพมหานคร</v>
          </cell>
          <cell r="E6" t="str">
            <v>กรุงเทพมหานคร</v>
          </cell>
        </row>
        <row r="7">
          <cell r="D7" t="str">
            <v>พระนครศรีอยุธยา</v>
          </cell>
          <cell r="E7" t="str">
            <v>สุพรรณบุรี</v>
          </cell>
        </row>
        <row r="8">
          <cell r="D8" t="str">
            <v>ลพบุรี</v>
          </cell>
          <cell r="E8" t="str">
            <v>ลพบุรี</v>
          </cell>
        </row>
        <row r="9">
          <cell r="D9" t="str">
            <v>สระบุรี</v>
          </cell>
          <cell r="E9" t="str">
            <v>ลพบุรี</v>
          </cell>
        </row>
        <row r="10">
          <cell r="D10" t="str">
            <v>สิงห์บุรี</v>
          </cell>
          <cell r="E10" t="str">
            <v>ลพบุรี</v>
          </cell>
        </row>
        <row r="11">
          <cell r="D11" t="str">
            <v>อ่างทอง</v>
          </cell>
          <cell r="E11" t="str">
            <v>สุพรรณบุรี</v>
          </cell>
        </row>
        <row r="12">
          <cell r="D12" t="str">
            <v>จันทบุรี</v>
          </cell>
          <cell r="E12" t="str">
            <v>จันทบุรี</v>
          </cell>
        </row>
        <row r="13">
          <cell r="D13" t="str">
            <v>ฉะเชิงเทรา</v>
          </cell>
          <cell r="E13" t="str">
            <v>กบินทร์บุรี</v>
          </cell>
        </row>
        <row r="14">
          <cell r="D14" t="str">
            <v>ชลบุรี</v>
          </cell>
          <cell r="E14" t="str">
            <v>ชลบุรี</v>
          </cell>
        </row>
        <row r="15">
          <cell r="D15" t="str">
            <v>ตราด</v>
          </cell>
          <cell r="E15" t="str">
            <v>จันทบุรี</v>
          </cell>
        </row>
        <row r="16">
          <cell r="D16" t="str">
            <v>นครนายก</v>
          </cell>
          <cell r="E16" t="str">
            <v>ปราจีนบุรี</v>
          </cell>
        </row>
        <row r="17">
          <cell r="D17" t="str">
            <v>ปราจีนบุรี</v>
          </cell>
          <cell r="E17" t="str">
            <v>ปราจีนบุรี</v>
          </cell>
        </row>
        <row r="18">
          <cell r="D18" t="str">
            <v>ระยอง</v>
          </cell>
          <cell r="E18" t="str">
            <v>ระยอง</v>
          </cell>
        </row>
        <row r="19">
          <cell r="D19" t="str">
            <v>สมุทรปราการ</v>
          </cell>
          <cell r="E19" t="str">
            <v>คลองเตย</v>
          </cell>
        </row>
        <row r="20">
          <cell r="D20" t="str">
            <v>สระแก้ว</v>
          </cell>
          <cell r="E20" t="str">
            <v>สระแก้ว</v>
          </cell>
        </row>
        <row r="21">
          <cell r="D21" t="str">
            <v>กาญจนบุรี</v>
          </cell>
          <cell r="E21" t="str">
            <v>กาญจนบุรี</v>
          </cell>
        </row>
        <row r="22">
          <cell r="D22" t="str">
            <v>นครปฐม</v>
          </cell>
          <cell r="E22" t="str">
            <v>กาญจนบุรี</v>
          </cell>
        </row>
        <row r="23">
          <cell r="D23" t="str">
            <v>ประจวบคีรีขันธ์</v>
          </cell>
          <cell r="E23" t="str">
            <v>ประจวบคีรีขันธ์</v>
          </cell>
        </row>
        <row r="24">
          <cell r="D24" t="str">
            <v>เพชรบุรี</v>
          </cell>
          <cell r="E24" t="str">
            <v>เพชรบุรี</v>
          </cell>
        </row>
        <row r="25">
          <cell r="D25" t="str">
            <v>ราชบุรี</v>
          </cell>
          <cell r="E25" t="str">
            <v>กาญจนบุรี</v>
          </cell>
        </row>
        <row r="26">
          <cell r="D26" t="str">
            <v>สมุทรสงคราม</v>
          </cell>
          <cell r="E26" t="str">
            <v>เพชรบุรี</v>
          </cell>
        </row>
        <row r="27">
          <cell r="D27" t="str">
            <v>สมุทรสาคร</v>
          </cell>
          <cell r="E27" t="str">
            <v>คลองเตย</v>
          </cell>
        </row>
        <row r="28">
          <cell r="D28" t="str">
            <v>สุพรรณบุรี</v>
          </cell>
          <cell r="E28" t="str">
            <v>สุพรรณบุรี</v>
          </cell>
        </row>
        <row r="29">
          <cell r="D29" t="str">
            <v>กำแพงเพชร</v>
          </cell>
          <cell r="E29" t="str">
            <v>กำแพงเพชร</v>
          </cell>
        </row>
        <row r="30">
          <cell r="D30" t="str">
            <v>เชียงราย</v>
          </cell>
          <cell r="E30" t="str">
            <v>เชียงราย</v>
          </cell>
        </row>
        <row r="31">
          <cell r="D31" t="str">
            <v>เชียงใหม่</v>
          </cell>
          <cell r="E31" t="str">
            <v>เชียงใหม่</v>
          </cell>
        </row>
        <row r="32">
          <cell r="D32" t="str">
            <v>ตาก</v>
          </cell>
          <cell r="E32" t="str">
            <v>ตาก</v>
          </cell>
        </row>
        <row r="33">
          <cell r="D33" t="str">
            <v>นครสวรรค์</v>
          </cell>
          <cell r="E33" t="str">
            <v>นครสวรรค์</v>
          </cell>
        </row>
        <row r="34">
          <cell r="D34" t="str">
            <v>น่าน</v>
          </cell>
          <cell r="E34" t="str">
            <v>น่าน</v>
          </cell>
        </row>
        <row r="35">
          <cell r="D35" t="str">
            <v>พิจิตร</v>
          </cell>
          <cell r="E35" t="str">
            <v>พิษณุโลก</v>
          </cell>
        </row>
        <row r="36">
          <cell r="D36" t="str">
            <v>พิษณุโลก</v>
          </cell>
          <cell r="E36" t="str">
            <v>พิษณุโลก</v>
          </cell>
        </row>
        <row r="37">
          <cell r="D37" t="str">
            <v>เพชรบูรณ์</v>
          </cell>
          <cell r="E37" t="str">
            <v>เพชรบูรณ์</v>
          </cell>
        </row>
        <row r="38">
          <cell r="D38" t="str">
            <v>แพร่</v>
          </cell>
          <cell r="E38" t="str">
            <v>แพร่</v>
          </cell>
        </row>
        <row r="39">
          <cell r="D39" t="str">
            <v>แม่ฮ่องสอน</v>
          </cell>
          <cell r="E39" t="str">
            <v>แม่ฮ่องสอน</v>
          </cell>
        </row>
        <row r="40">
          <cell r="D40" t="str">
            <v>ลำปาง</v>
          </cell>
          <cell r="E40" t="str">
            <v>ลำปาง</v>
          </cell>
        </row>
        <row r="41">
          <cell r="D41" t="str">
            <v>ลำพูน</v>
          </cell>
          <cell r="E41" t="str">
            <v>ลำพูน</v>
          </cell>
        </row>
        <row r="42">
          <cell r="D42" t="str">
            <v>สุโขทัย</v>
          </cell>
          <cell r="E42" t="str">
            <v>สุโขทัย</v>
          </cell>
        </row>
        <row r="43">
          <cell r="D43" t="str">
            <v>อุตรดิตถ์</v>
          </cell>
          <cell r="E43" t="str">
            <v>อุตรดิตถ์</v>
          </cell>
        </row>
        <row r="44">
          <cell r="D44" t="str">
            <v>อุทัยธานี</v>
          </cell>
          <cell r="E44" t="str">
            <v>นครสวรรค์</v>
          </cell>
        </row>
        <row r="45">
          <cell r="D45" t="str">
            <v>พะเยา</v>
          </cell>
          <cell r="E45" t="str">
            <v>พะเยา</v>
          </cell>
        </row>
        <row r="46">
          <cell r="D46" t="str">
            <v>กาฬสินธุ์</v>
          </cell>
          <cell r="E46" t="str">
            <v>กมลาไสย</v>
          </cell>
        </row>
        <row r="47">
          <cell r="D47" t="str">
            <v>ขอนแก่น</v>
          </cell>
          <cell r="E47" t="str">
            <v>ขอนแก่น</v>
          </cell>
        </row>
        <row r="48">
          <cell r="D48" t="str">
            <v>ชัยภูมิ</v>
          </cell>
          <cell r="E48" t="str">
            <v>ชัยภูมิ</v>
          </cell>
        </row>
        <row r="49">
          <cell r="D49" t="str">
            <v>ยโสธร</v>
          </cell>
          <cell r="E49" t="str">
            <v>ร้อยเอ็ด</v>
          </cell>
        </row>
        <row r="50">
          <cell r="D50" t="str">
            <v>นครพนม</v>
          </cell>
          <cell r="E50" t="str">
            <v>นครพนม</v>
          </cell>
        </row>
        <row r="51">
          <cell r="D51" t="str">
            <v>นครราชสีมา</v>
          </cell>
          <cell r="E51" t="str">
            <v>นครราชสีมา</v>
          </cell>
        </row>
        <row r="52">
          <cell r="D52" t="str">
            <v>บุรีรัมย์</v>
          </cell>
          <cell r="E52" t="str">
            <v>นางรอง</v>
          </cell>
        </row>
        <row r="53">
          <cell r="D53" t="str">
            <v>มหาสารคาม</v>
          </cell>
          <cell r="E53" t="str">
            <v>โกสุมพิสัย</v>
          </cell>
        </row>
        <row r="54">
          <cell r="D54" t="str">
            <v>ร้อยเอ็ด</v>
          </cell>
          <cell r="E54" t="str">
            <v>ร้อยเอ็ด</v>
          </cell>
        </row>
        <row r="55">
          <cell r="D55" t="str">
            <v>เลย</v>
          </cell>
          <cell r="E55" t="str">
            <v>เลย</v>
          </cell>
        </row>
        <row r="56">
          <cell r="D56" t="str">
            <v>ศรีสะเกษ</v>
          </cell>
          <cell r="E56" t="str">
            <v>อุบลราชธานี</v>
          </cell>
        </row>
        <row r="57">
          <cell r="D57" t="str">
            <v>สกลนคร</v>
          </cell>
          <cell r="E57" t="str">
            <v>สกลนคร</v>
          </cell>
        </row>
        <row r="58">
          <cell r="D58" t="str">
            <v>สุรินทร์</v>
          </cell>
          <cell r="E58" t="str">
            <v>สุรินทร์</v>
          </cell>
        </row>
        <row r="59">
          <cell r="D59" t="str">
            <v>หนองคาย</v>
          </cell>
          <cell r="E59" t="str">
            <v>หนองคาย</v>
          </cell>
        </row>
        <row r="60">
          <cell r="D60" t="str">
            <v>อุดรธานี</v>
          </cell>
          <cell r="E60" t="str">
            <v>อุดรธานี</v>
          </cell>
        </row>
        <row r="61">
          <cell r="D61" t="str">
            <v>อุบลราชธานี</v>
          </cell>
          <cell r="E61" t="str">
            <v>อุบลราชธานี</v>
          </cell>
        </row>
        <row r="62">
          <cell r="D62" t="str">
            <v>มุกดาหาร</v>
          </cell>
          <cell r="E62" t="str">
            <v>มุกดาหาร</v>
          </cell>
        </row>
        <row r="63">
          <cell r="D63" t="str">
            <v>หนองบัวลำภู</v>
          </cell>
          <cell r="E63" t="str">
            <v>อุดรธานี</v>
          </cell>
        </row>
        <row r="64">
          <cell r="D64" t="str">
            <v>อำนาจเจริญ</v>
          </cell>
          <cell r="E64" t="str">
            <v>มุกดาหาร</v>
          </cell>
        </row>
        <row r="65">
          <cell r="D65" t="str">
            <v>กระบี่</v>
          </cell>
          <cell r="E65" t="str">
            <v>กระบี่</v>
          </cell>
        </row>
        <row r="66">
          <cell r="D66" t="str">
            <v>ชุมพร</v>
          </cell>
          <cell r="E66" t="str">
            <v>ชุมพร</v>
          </cell>
        </row>
        <row r="67">
          <cell r="D67" t="str">
            <v>ตรัง</v>
          </cell>
          <cell r="E67" t="str">
            <v>ท่าอากาศยานตรัง</v>
          </cell>
        </row>
        <row r="68">
          <cell r="D68" t="str">
            <v>นครศรีธรรมราช</v>
          </cell>
          <cell r="E68" t="str">
            <v>นครศรีธรรมราช</v>
          </cell>
        </row>
        <row r="69">
          <cell r="D69" t="str">
            <v>นราธิวาส</v>
          </cell>
          <cell r="E69" t="str">
            <v>นราธิวาส</v>
          </cell>
        </row>
        <row r="70">
          <cell r="D70" t="str">
            <v>ปัตตานี</v>
          </cell>
          <cell r="E70" t="str">
            <v>ท่าอากาศยานปัตตานี</v>
          </cell>
        </row>
        <row r="71">
          <cell r="D71" t="str">
            <v>พังงา</v>
          </cell>
          <cell r="E71" t="str">
            <v>ท่าอากาศยานภูเก็ต</v>
          </cell>
        </row>
        <row r="72">
          <cell r="D72" t="str">
            <v>พัทลุง</v>
          </cell>
          <cell r="E72" t="str">
            <v>ท่าอากาศยานตรัง</v>
          </cell>
        </row>
        <row r="73">
          <cell r="D73" t="str">
            <v>ภูเก็ต</v>
          </cell>
          <cell r="E73" t="str">
            <v>ภูเก็ต</v>
          </cell>
        </row>
        <row r="74">
          <cell r="D74" t="str">
            <v>ยะลา</v>
          </cell>
          <cell r="E74" t="str">
            <v>นราธิวาส</v>
          </cell>
        </row>
        <row r="75">
          <cell r="D75" t="str">
            <v>ระนอง</v>
          </cell>
          <cell r="E75" t="str">
            <v>ระนอง</v>
          </cell>
        </row>
        <row r="76">
          <cell r="D76" t="str">
            <v>สงขลา</v>
          </cell>
          <cell r="E76" t="str">
            <v>สงขลา</v>
          </cell>
        </row>
        <row r="77">
          <cell r="D77" t="str">
            <v>สตูล</v>
          </cell>
          <cell r="E77" t="str">
            <v>สตูล</v>
          </cell>
        </row>
        <row r="78">
          <cell r="D78" t="str">
            <v>สุราษฎร์ธานี</v>
          </cell>
          <cell r="E78" t="str">
            <v>สุราษฎร์ธานี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tabColor indexed="52"/>
  </sheetPr>
  <dimension ref="A1:K65"/>
  <sheetViews>
    <sheetView showGridLines="0" zoomScale="46" zoomScaleNormal="46" zoomScaleSheetLayoutView="100" workbookViewId="0">
      <selection activeCell="O52" sqref="O52"/>
    </sheetView>
  </sheetViews>
  <sheetFormatPr defaultRowHeight="13.2" x14ac:dyDescent="0.25"/>
  <sheetData>
    <row r="1" spans="1:1" x14ac:dyDescent="0.25">
      <c r="A1" s="303"/>
    </row>
    <row r="65" spans="1:11" x14ac:dyDescent="0.25">
      <c r="A65" s="387"/>
      <c r="B65" s="387"/>
      <c r="C65" s="387"/>
      <c r="D65" s="387"/>
      <c r="E65" s="387"/>
      <c r="F65" s="387"/>
      <c r="G65" s="387"/>
      <c r="H65" s="387"/>
      <c r="I65" s="387"/>
      <c r="J65" s="387"/>
      <c r="K65" s="387"/>
    </row>
  </sheetData>
  <sheetProtection password="D332" sheet="1" objects="1" scenarios="1"/>
  <mergeCells count="1">
    <mergeCell ref="A65:K65"/>
  </mergeCells>
  <phoneticPr fontId="2" type="noConversion"/>
  <pageMargins left="0.69" right="0.25" top="0.66" bottom="0.28000000000000003" header="0.33" footer="0.21"/>
  <pageSetup paperSize="9" scale="93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30721" r:id="rId4">
          <objectPr defaultSize="0" r:id="rId5">
            <anchor moveWithCells="1">
              <from>
                <xdr:col>0</xdr:col>
                <xdr:colOff>83820</xdr:colOff>
                <xdr:row>0</xdr:row>
                <xdr:rowOff>99060</xdr:rowOff>
              </from>
              <to>
                <xdr:col>11</xdr:col>
                <xdr:colOff>0</xdr:colOff>
                <xdr:row>60</xdr:row>
                <xdr:rowOff>152400</xdr:rowOff>
              </to>
            </anchor>
          </objectPr>
        </oleObject>
      </mc:Choice>
      <mc:Fallback>
        <oleObject progId="Word.Document.8" shapeId="30721" r:id="rId4"/>
      </mc:Fallback>
    </mc:AlternateContent>
    <mc:AlternateContent xmlns:mc="http://schemas.openxmlformats.org/markup-compatibility/2006">
      <mc:Choice Requires="x14">
        <oleObject progId="Equation.3" shapeId="30727" r:id="rId6">
          <objectPr defaultSize="0" autoPict="0" r:id="rId7">
            <anchor moveWithCells="1" sizeWithCells="1">
              <from>
                <xdr:col>1</xdr:col>
                <xdr:colOff>38100</xdr:colOff>
                <xdr:row>56</xdr:row>
                <xdr:rowOff>60960</xdr:rowOff>
              </from>
              <to>
                <xdr:col>10</xdr:col>
                <xdr:colOff>350520</xdr:colOff>
                <xdr:row>59</xdr:row>
                <xdr:rowOff>106680</xdr:rowOff>
              </to>
            </anchor>
          </objectPr>
        </oleObject>
      </mc:Choice>
      <mc:Fallback>
        <oleObject progId="Equation.3" shapeId="30727" r:id="rId6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I57"/>
  <sheetViews>
    <sheetView showGridLines="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D7" sqref="D7"/>
    </sheetView>
  </sheetViews>
  <sheetFormatPr defaultColWidth="9.109375" defaultRowHeight="12.75" customHeight="1" x14ac:dyDescent="0.25"/>
  <cols>
    <col min="1" max="1" width="9.88671875" style="21" customWidth="1"/>
    <col min="2" max="2" width="8" style="21" customWidth="1"/>
    <col min="3" max="3" width="7.5546875" style="21" customWidth="1"/>
    <col min="4" max="4" width="7.88671875" style="21" customWidth="1"/>
    <col min="5" max="5" width="7" style="21" customWidth="1"/>
    <col min="6" max="6" width="7.88671875" style="21" customWidth="1"/>
    <col min="7" max="7" width="7.109375" style="21" customWidth="1"/>
    <col min="8" max="8" width="6.88671875" style="21" customWidth="1"/>
    <col min="9" max="9" width="7.88671875" style="21" customWidth="1"/>
    <col min="10" max="10" width="6.109375" style="21" customWidth="1"/>
    <col min="11" max="11" width="6.6640625" style="21" customWidth="1"/>
    <col min="12" max="12" width="4.5546875" style="21" customWidth="1"/>
    <col min="13" max="13" width="5.33203125" style="21" customWidth="1"/>
    <col min="14" max="14" width="5" style="21" customWidth="1"/>
    <col min="15" max="15" width="6.109375" style="21" customWidth="1"/>
    <col min="16" max="16" width="5.88671875" style="21" customWidth="1"/>
    <col min="17" max="17" width="6.5546875" style="21" customWidth="1"/>
    <col min="18" max="18" width="7.5546875" style="21" customWidth="1"/>
    <col min="19" max="19" width="4.6640625" style="21" customWidth="1"/>
    <col min="20" max="20" width="6.109375" style="21" customWidth="1"/>
    <col min="21" max="21" width="5" style="21" customWidth="1"/>
    <col min="22" max="22" width="7.5546875" style="21" customWidth="1"/>
    <col min="23" max="23" width="4.109375" style="21" customWidth="1"/>
    <col min="24" max="24" width="4.44140625" style="21" customWidth="1"/>
    <col min="25" max="25" width="5" style="21" customWidth="1"/>
    <col min="26" max="26" width="4.44140625" style="21" customWidth="1"/>
    <col min="27" max="27" width="5" style="21" customWidth="1"/>
    <col min="28" max="28" width="7.6640625" style="21" customWidth="1"/>
    <col min="29" max="29" width="5.88671875" style="21" customWidth="1"/>
    <col min="30" max="30" width="5.33203125" style="21" customWidth="1"/>
    <col min="31" max="32" width="6.6640625" style="21" customWidth="1"/>
    <col min="33" max="33" width="4.5546875" style="21" customWidth="1"/>
    <col min="34" max="34" width="6.6640625" style="21" customWidth="1"/>
    <col min="35" max="35" width="7.33203125" style="21" customWidth="1"/>
    <col min="36" max="16384" width="9.109375" style="21"/>
  </cols>
  <sheetData>
    <row r="1" spans="1:35" ht="15.6" x14ac:dyDescent="0.3">
      <c r="A1" s="33" t="s">
        <v>1</v>
      </c>
    </row>
    <row r="3" spans="1:35" ht="12.75" customHeight="1" x14ac:dyDescent="0.25">
      <c r="A3" s="22" t="s">
        <v>2</v>
      </c>
      <c r="B3" s="480" t="s">
        <v>148</v>
      </c>
      <c r="C3" s="480" t="s">
        <v>149</v>
      </c>
      <c r="D3" s="480" t="s">
        <v>150</v>
      </c>
      <c r="E3" s="480" t="s">
        <v>3</v>
      </c>
      <c r="F3" s="480" t="s">
        <v>151</v>
      </c>
      <c r="G3" s="480" t="s">
        <v>152</v>
      </c>
      <c r="H3" s="480" t="s">
        <v>289</v>
      </c>
      <c r="I3" s="480" t="s">
        <v>4</v>
      </c>
      <c r="J3" s="480" t="s">
        <v>290</v>
      </c>
      <c r="K3" s="480" t="s">
        <v>288</v>
      </c>
      <c r="L3" s="480" t="s">
        <v>5</v>
      </c>
      <c r="M3" s="480" t="s">
        <v>6</v>
      </c>
      <c r="N3" s="480" t="s">
        <v>291</v>
      </c>
      <c r="O3" s="480" t="s">
        <v>7</v>
      </c>
      <c r="P3" s="480" t="s">
        <v>153</v>
      </c>
      <c r="Q3" s="480" t="s">
        <v>154</v>
      </c>
      <c r="R3" s="480" t="s">
        <v>292</v>
      </c>
      <c r="S3" s="480" t="s">
        <v>8</v>
      </c>
      <c r="T3" s="480" t="s">
        <v>155</v>
      </c>
      <c r="U3" s="480" t="s">
        <v>9</v>
      </c>
      <c r="V3" s="480" t="s">
        <v>156</v>
      </c>
      <c r="W3" s="480" t="s">
        <v>176</v>
      </c>
      <c r="X3" s="480" t="s">
        <v>177</v>
      </c>
      <c r="Y3" s="480" t="s">
        <v>178</v>
      </c>
      <c r="Z3" s="480" t="s">
        <v>183</v>
      </c>
      <c r="AA3" s="480" t="s">
        <v>179</v>
      </c>
      <c r="AB3" s="483" t="s">
        <v>184</v>
      </c>
      <c r="AC3" s="480" t="s">
        <v>180</v>
      </c>
      <c r="AD3" s="480" t="s">
        <v>181</v>
      </c>
      <c r="AE3" s="483" t="s">
        <v>186</v>
      </c>
      <c r="AF3" s="483" t="s">
        <v>187</v>
      </c>
      <c r="AG3" s="483" t="s">
        <v>185</v>
      </c>
      <c r="AH3" s="480" t="s">
        <v>182</v>
      </c>
      <c r="AI3" s="480" t="s">
        <v>188</v>
      </c>
    </row>
    <row r="4" spans="1:35" ht="12.75" customHeight="1" x14ac:dyDescent="0.25">
      <c r="A4" s="23"/>
      <c r="B4" s="481"/>
      <c r="C4" s="481"/>
      <c r="D4" s="481"/>
      <c r="E4" s="481"/>
      <c r="F4" s="481"/>
      <c r="G4" s="481"/>
      <c r="H4" s="481"/>
      <c r="I4" s="481"/>
      <c r="J4" s="481"/>
      <c r="K4" s="481"/>
      <c r="L4" s="481"/>
      <c r="M4" s="481"/>
      <c r="N4" s="481"/>
      <c r="O4" s="481"/>
      <c r="P4" s="481"/>
      <c r="Q4" s="481"/>
      <c r="R4" s="481"/>
      <c r="S4" s="481"/>
      <c r="T4" s="481"/>
      <c r="U4" s="481"/>
      <c r="V4" s="481"/>
      <c r="W4" s="481"/>
      <c r="X4" s="481"/>
      <c r="Y4" s="481"/>
      <c r="Z4" s="481"/>
      <c r="AA4" s="481"/>
      <c r="AB4" s="481"/>
      <c r="AC4" s="481"/>
      <c r="AD4" s="481"/>
      <c r="AE4" s="481"/>
      <c r="AF4" s="481"/>
      <c r="AG4" s="481"/>
      <c r="AH4" s="481"/>
      <c r="AI4" s="481"/>
    </row>
    <row r="5" spans="1:35" ht="12.75" customHeight="1" x14ac:dyDescent="0.25">
      <c r="A5" s="24"/>
      <c r="B5" s="482"/>
      <c r="C5" s="482"/>
      <c r="D5" s="482"/>
      <c r="E5" s="482"/>
      <c r="F5" s="482"/>
      <c r="G5" s="482"/>
      <c r="H5" s="482"/>
      <c r="I5" s="482"/>
      <c r="J5" s="482"/>
      <c r="K5" s="482"/>
      <c r="L5" s="482"/>
      <c r="M5" s="482"/>
      <c r="N5" s="482"/>
      <c r="O5" s="482"/>
      <c r="P5" s="482"/>
      <c r="Q5" s="482"/>
      <c r="R5" s="482"/>
      <c r="S5" s="482"/>
      <c r="T5" s="482"/>
      <c r="U5" s="482"/>
      <c r="V5" s="482"/>
      <c r="W5" s="482"/>
      <c r="X5" s="482"/>
      <c r="Y5" s="482"/>
      <c r="Z5" s="482"/>
      <c r="AA5" s="482"/>
      <c r="AB5" s="482"/>
      <c r="AC5" s="482"/>
      <c r="AD5" s="482"/>
      <c r="AE5" s="482"/>
      <c r="AF5" s="482"/>
      <c r="AG5" s="482"/>
      <c r="AH5" s="482"/>
      <c r="AI5" s="482"/>
    </row>
    <row r="6" spans="1:35" ht="12.75" customHeight="1" x14ac:dyDescent="0.25">
      <c r="A6" s="54">
        <v>1</v>
      </c>
      <c r="B6" s="55">
        <v>1.03</v>
      </c>
      <c r="C6" s="55">
        <v>0.66</v>
      </c>
      <c r="D6" s="55">
        <v>1.22</v>
      </c>
      <c r="E6" s="55">
        <v>0.5</v>
      </c>
      <c r="F6" s="55">
        <v>0.63</v>
      </c>
      <c r="G6" s="55">
        <v>0.65</v>
      </c>
      <c r="H6" s="55">
        <v>0.54</v>
      </c>
      <c r="I6" s="55">
        <v>0.64</v>
      </c>
      <c r="J6" s="55">
        <v>0.6</v>
      </c>
      <c r="K6" s="55">
        <v>0.57999999999999996</v>
      </c>
      <c r="L6" s="55">
        <v>0.59</v>
      </c>
      <c r="M6" s="55">
        <v>0.45</v>
      </c>
      <c r="N6" s="55">
        <v>0.68</v>
      </c>
      <c r="O6" s="55">
        <v>1.02</v>
      </c>
      <c r="P6" s="55">
        <v>0.73</v>
      </c>
      <c r="Q6" s="55">
        <v>0.75</v>
      </c>
      <c r="R6" s="55">
        <v>0.72</v>
      </c>
      <c r="S6" s="55">
        <v>0.88</v>
      </c>
      <c r="T6" s="55">
        <v>1.01</v>
      </c>
      <c r="U6" s="55">
        <v>0.54</v>
      </c>
      <c r="V6" s="55">
        <v>0.36</v>
      </c>
      <c r="W6" s="56">
        <v>0.88</v>
      </c>
      <c r="X6" s="55">
        <v>0.65</v>
      </c>
      <c r="Y6" s="56">
        <v>0.76</v>
      </c>
      <c r="Z6" s="56">
        <v>0.68</v>
      </c>
      <c r="AA6" s="56">
        <v>1</v>
      </c>
      <c r="AB6" s="56">
        <v>0.89</v>
      </c>
      <c r="AC6" s="56">
        <v>2.1</v>
      </c>
      <c r="AD6" s="56">
        <v>1.74</v>
      </c>
      <c r="AE6" s="56">
        <v>1.1000000000000001</v>
      </c>
      <c r="AF6" s="56">
        <v>1.17</v>
      </c>
      <c r="AG6" s="56">
        <v>0.91</v>
      </c>
      <c r="AH6" s="56">
        <v>0.88</v>
      </c>
      <c r="AI6" s="56">
        <v>0.5</v>
      </c>
    </row>
    <row r="7" spans="1:35" ht="12.75" customHeight="1" x14ac:dyDescent="0.25">
      <c r="A7" s="57">
        <v>2</v>
      </c>
      <c r="B7" s="58">
        <v>1.07</v>
      </c>
      <c r="C7" s="58">
        <v>0.79</v>
      </c>
      <c r="D7" s="58">
        <v>1.3</v>
      </c>
      <c r="E7" s="58">
        <v>0.52</v>
      </c>
      <c r="F7" s="58">
        <v>0.72</v>
      </c>
      <c r="G7" s="58">
        <v>0.68</v>
      </c>
      <c r="H7" s="58">
        <v>0.56999999999999995</v>
      </c>
      <c r="I7" s="58">
        <v>0.69</v>
      </c>
      <c r="J7" s="58">
        <v>0.72</v>
      </c>
      <c r="K7" s="58">
        <v>0.87</v>
      </c>
      <c r="L7" s="58">
        <v>0.7</v>
      </c>
      <c r="M7" s="58">
        <v>0.56999999999999995</v>
      </c>
      <c r="N7" s="58">
        <v>0.73</v>
      </c>
      <c r="O7" s="58">
        <v>1.1399999999999999</v>
      </c>
      <c r="P7" s="58">
        <v>0.82</v>
      </c>
      <c r="Q7" s="58">
        <v>0.76</v>
      </c>
      <c r="R7" s="58">
        <v>0.82</v>
      </c>
      <c r="S7" s="58">
        <v>1.0900000000000001</v>
      </c>
      <c r="T7" s="58">
        <v>1.36</v>
      </c>
      <c r="U7" s="58">
        <v>0.6</v>
      </c>
      <c r="V7" s="58">
        <v>0.57999999999999996</v>
      </c>
      <c r="W7" s="59">
        <v>0.88</v>
      </c>
      <c r="X7" s="58">
        <v>0.65</v>
      </c>
      <c r="Y7" s="59">
        <v>0.76</v>
      </c>
      <c r="Z7" s="59">
        <v>0.68</v>
      </c>
      <c r="AA7" s="59">
        <v>1</v>
      </c>
      <c r="AB7" s="59">
        <v>0.89</v>
      </c>
      <c r="AC7" s="59">
        <v>2.1</v>
      </c>
      <c r="AD7" s="59">
        <v>1.74</v>
      </c>
      <c r="AE7" s="59">
        <v>1.1000000000000001</v>
      </c>
      <c r="AF7" s="59">
        <v>1.17</v>
      </c>
      <c r="AG7" s="59">
        <v>0.91</v>
      </c>
      <c r="AH7" s="59">
        <v>0.88</v>
      </c>
      <c r="AI7" s="59">
        <v>0.5</v>
      </c>
    </row>
    <row r="8" spans="1:35" ht="12.75" customHeight="1" x14ac:dyDescent="0.25">
      <c r="A8" s="57">
        <v>3</v>
      </c>
      <c r="B8" s="58">
        <v>1.1200000000000001</v>
      </c>
      <c r="C8" s="58">
        <v>0.97</v>
      </c>
      <c r="D8" s="58">
        <v>1.36</v>
      </c>
      <c r="E8" s="58">
        <v>0.61</v>
      </c>
      <c r="F8" s="58">
        <v>0.86</v>
      </c>
      <c r="G8" s="58">
        <v>0.84</v>
      </c>
      <c r="H8" s="58">
        <v>0.68</v>
      </c>
      <c r="I8" s="58">
        <v>0.81</v>
      </c>
      <c r="J8" s="58">
        <v>0.85</v>
      </c>
      <c r="K8" s="58">
        <v>1.18</v>
      </c>
      <c r="L8" s="58">
        <v>0.85</v>
      </c>
      <c r="M8" s="58">
        <v>0.69</v>
      </c>
      <c r="N8" s="58">
        <v>0.75</v>
      </c>
      <c r="O8" s="58">
        <v>1.6</v>
      </c>
      <c r="P8" s="58">
        <v>0.91</v>
      </c>
      <c r="Q8" s="58">
        <v>0.8</v>
      </c>
      <c r="R8" s="58">
        <v>0.94</v>
      </c>
      <c r="S8" s="58">
        <v>1.23</v>
      </c>
      <c r="T8" s="58">
        <v>1.43</v>
      </c>
      <c r="U8" s="58">
        <v>0.68</v>
      </c>
      <c r="V8" s="58">
        <v>0.77</v>
      </c>
      <c r="W8" s="59">
        <v>0.88</v>
      </c>
      <c r="X8" s="58">
        <v>0.65</v>
      </c>
      <c r="Y8" s="59">
        <v>0.76</v>
      </c>
      <c r="Z8" s="59">
        <v>0.68</v>
      </c>
      <c r="AA8" s="59">
        <v>1</v>
      </c>
      <c r="AB8" s="59">
        <v>0.89</v>
      </c>
      <c r="AC8" s="59">
        <v>2.1</v>
      </c>
      <c r="AD8" s="59">
        <v>1.74</v>
      </c>
      <c r="AE8" s="59">
        <v>1.1000000000000001</v>
      </c>
      <c r="AF8" s="59">
        <v>1.17</v>
      </c>
      <c r="AG8" s="59">
        <v>0.91</v>
      </c>
      <c r="AH8" s="59">
        <v>0.88</v>
      </c>
      <c r="AI8" s="59">
        <v>0.5</v>
      </c>
    </row>
    <row r="9" spans="1:35" ht="12.75" customHeight="1" x14ac:dyDescent="0.25">
      <c r="A9" s="57">
        <v>4</v>
      </c>
      <c r="B9" s="58">
        <v>1.29</v>
      </c>
      <c r="C9" s="58">
        <v>1.18</v>
      </c>
      <c r="D9" s="58">
        <v>1.45</v>
      </c>
      <c r="E9" s="58">
        <v>0.76</v>
      </c>
      <c r="F9" s="58">
        <v>1.1299999999999999</v>
      </c>
      <c r="G9" s="58">
        <v>0.99</v>
      </c>
      <c r="H9" s="58">
        <v>0.84</v>
      </c>
      <c r="I9" s="58">
        <v>1.01</v>
      </c>
      <c r="J9" s="58">
        <v>0.94</v>
      </c>
      <c r="K9" s="58">
        <v>1.4</v>
      </c>
      <c r="L9" s="58">
        <v>1.1100000000000001</v>
      </c>
      <c r="M9" s="58">
        <v>0.88</v>
      </c>
      <c r="N9" s="58">
        <v>0.78</v>
      </c>
      <c r="O9" s="58">
        <v>1.9</v>
      </c>
      <c r="P9" s="58">
        <v>1.01</v>
      </c>
      <c r="Q9" s="58">
        <v>0.88</v>
      </c>
      <c r="R9" s="58">
        <v>1.05</v>
      </c>
      <c r="S9" s="58">
        <v>1.35</v>
      </c>
      <c r="T9" s="58">
        <v>1.47</v>
      </c>
      <c r="U9" s="58">
        <v>0.72</v>
      </c>
      <c r="V9" s="58">
        <v>0.93</v>
      </c>
      <c r="W9" s="59">
        <v>0.88</v>
      </c>
      <c r="X9" s="58">
        <v>0.65</v>
      </c>
      <c r="Y9" s="59">
        <v>0.76</v>
      </c>
      <c r="Z9" s="59">
        <v>0.68</v>
      </c>
      <c r="AA9" s="59">
        <v>1</v>
      </c>
      <c r="AB9" s="59">
        <v>0.89</v>
      </c>
      <c r="AC9" s="59">
        <v>2.1</v>
      </c>
      <c r="AD9" s="59">
        <v>1.74</v>
      </c>
      <c r="AE9" s="59">
        <v>1.1000000000000001</v>
      </c>
      <c r="AF9" s="59">
        <v>1.17</v>
      </c>
      <c r="AG9" s="59">
        <v>0.91</v>
      </c>
      <c r="AH9" s="59">
        <v>0.88</v>
      </c>
      <c r="AI9" s="59">
        <v>0.5</v>
      </c>
    </row>
    <row r="10" spans="1:35" ht="12.75" customHeight="1" x14ac:dyDescent="0.25">
      <c r="A10" s="57">
        <v>5</v>
      </c>
      <c r="B10" s="58">
        <v>1.38</v>
      </c>
      <c r="C10" s="58">
        <v>1.35</v>
      </c>
      <c r="D10" s="58">
        <v>1.47</v>
      </c>
      <c r="E10" s="58">
        <v>1.1100000000000001</v>
      </c>
      <c r="F10" s="58">
        <v>1.35</v>
      </c>
      <c r="G10" s="58">
        <v>1.1599999999999999</v>
      </c>
      <c r="H10" s="58">
        <v>1.05</v>
      </c>
      <c r="I10" s="58">
        <v>1.23</v>
      </c>
      <c r="J10" s="58">
        <v>1.17</v>
      </c>
      <c r="K10" s="58">
        <v>1.28</v>
      </c>
      <c r="L10" s="58">
        <v>1.23</v>
      </c>
      <c r="M10" s="58">
        <v>1.01</v>
      </c>
      <c r="N10" s="58">
        <v>0.81</v>
      </c>
      <c r="O10" s="58">
        <v>2.1</v>
      </c>
      <c r="P10" s="58">
        <v>1.1200000000000001</v>
      </c>
      <c r="Q10" s="58">
        <v>1.01</v>
      </c>
      <c r="R10" s="58">
        <v>1.1499999999999999</v>
      </c>
      <c r="S10" s="58">
        <v>1.43</v>
      </c>
      <c r="T10" s="58">
        <v>1.49</v>
      </c>
      <c r="U10" s="58">
        <v>0.78</v>
      </c>
      <c r="V10" s="58">
        <v>1.07</v>
      </c>
      <c r="W10" s="59">
        <v>0.88</v>
      </c>
      <c r="X10" s="58">
        <v>0.65</v>
      </c>
      <c r="Y10" s="59">
        <v>0.76</v>
      </c>
      <c r="Z10" s="59">
        <v>0.68</v>
      </c>
      <c r="AA10" s="59">
        <v>1</v>
      </c>
      <c r="AB10" s="59">
        <v>0.89</v>
      </c>
      <c r="AC10" s="59">
        <v>2.1</v>
      </c>
      <c r="AD10" s="59">
        <v>1.74</v>
      </c>
      <c r="AE10" s="59">
        <v>1.1000000000000001</v>
      </c>
      <c r="AF10" s="59">
        <v>1.17</v>
      </c>
      <c r="AG10" s="59">
        <v>0.91</v>
      </c>
      <c r="AH10" s="59">
        <v>0.88</v>
      </c>
      <c r="AI10" s="59">
        <v>0.5</v>
      </c>
    </row>
    <row r="11" spans="1:35" ht="12.75" customHeight="1" x14ac:dyDescent="0.25">
      <c r="A11" s="57">
        <v>6</v>
      </c>
      <c r="B11" s="58">
        <v>1.45</v>
      </c>
      <c r="C11" s="58">
        <v>1.51</v>
      </c>
      <c r="D11" s="58">
        <v>1.49</v>
      </c>
      <c r="E11" s="58">
        <v>1.26</v>
      </c>
      <c r="F11" s="58">
        <v>1.52</v>
      </c>
      <c r="G11" s="58">
        <v>1.22</v>
      </c>
      <c r="H11" s="58">
        <v>1.21</v>
      </c>
      <c r="I11" s="58">
        <v>1.32</v>
      </c>
      <c r="J11" s="58">
        <v>1.24</v>
      </c>
      <c r="K11" s="58">
        <v>1.19</v>
      </c>
      <c r="L11" s="58">
        <v>1.28</v>
      </c>
      <c r="M11" s="58">
        <v>1.36</v>
      </c>
      <c r="N11" s="58">
        <v>0.85</v>
      </c>
      <c r="O11" s="58">
        <v>1.9</v>
      </c>
      <c r="P11" s="58">
        <v>1.21</v>
      </c>
      <c r="Q11" s="58">
        <v>1.1200000000000001</v>
      </c>
      <c r="R11" s="58">
        <v>1.2</v>
      </c>
      <c r="S11" s="58">
        <v>1.48</v>
      </c>
      <c r="T11" s="58">
        <v>1.19</v>
      </c>
      <c r="U11" s="58">
        <v>0.83</v>
      </c>
      <c r="V11" s="58">
        <v>1.18</v>
      </c>
      <c r="W11" s="59">
        <v>1.19</v>
      </c>
      <c r="X11" s="58">
        <v>0.86</v>
      </c>
      <c r="Y11" s="59">
        <v>0.86</v>
      </c>
      <c r="Z11" s="59">
        <v>1.1000000000000001</v>
      </c>
      <c r="AA11" s="59">
        <v>1.23</v>
      </c>
      <c r="AB11" s="59">
        <v>0.95</v>
      </c>
      <c r="AC11" s="59">
        <v>2.46</v>
      </c>
      <c r="AD11" s="59">
        <v>1.62</v>
      </c>
      <c r="AE11" s="59">
        <v>1.38</v>
      </c>
      <c r="AF11" s="59">
        <v>1.47</v>
      </c>
      <c r="AG11" s="59">
        <v>0.79</v>
      </c>
      <c r="AH11" s="59">
        <v>1.23</v>
      </c>
      <c r="AI11" s="59">
        <v>0.5</v>
      </c>
    </row>
    <row r="12" spans="1:35" ht="12.75" customHeight="1" x14ac:dyDescent="0.25">
      <c r="A12" s="57">
        <v>7</v>
      </c>
      <c r="B12" s="58">
        <v>1.5</v>
      </c>
      <c r="C12" s="58">
        <v>1.61</v>
      </c>
      <c r="D12" s="58">
        <v>1.49</v>
      </c>
      <c r="E12" s="58">
        <v>1.33</v>
      </c>
      <c r="F12" s="58">
        <v>1.61</v>
      </c>
      <c r="G12" s="58">
        <v>1.21</v>
      </c>
      <c r="H12" s="58">
        <v>1.23</v>
      </c>
      <c r="I12" s="58">
        <v>1.35</v>
      </c>
      <c r="J12" s="58">
        <v>1.28</v>
      </c>
      <c r="K12" s="58">
        <v>0.66</v>
      </c>
      <c r="L12" s="58">
        <v>1.24</v>
      </c>
      <c r="M12" s="58">
        <v>1.61</v>
      </c>
      <c r="N12" s="58">
        <v>0.9</v>
      </c>
      <c r="O12" s="58">
        <v>1.73</v>
      </c>
      <c r="P12" s="58">
        <v>1.3</v>
      </c>
      <c r="Q12" s="58">
        <v>1.21</v>
      </c>
      <c r="R12" s="58">
        <v>1.2</v>
      </c>
      <c r="S12" s="58">
        <v>1.47</v>
      </c>
      <c r="T12" s="58">
        <v>1.17</v>
      </c>
      <c r="U12" s="58">
        <v>0.73</v>
      </c>
      <c r="V12" s="58">
        <v>1.27</v>
      </c>
      <c r="W12" s="59">
        <v>1.19</v>
      </c>
      <c r="X12" s="58">
        <v>0.86</v>
      </c>
      <c r="Y12" s="59">
        <v>0.86</v>
      </c>
      <c r="Z12" s="59">
        <v>1.1000000000000001</v>
      </c>
      <c r="AA12" s="59">
        <v>1.23</v>
      </c>
      <c r="AB12" s="59">
        <v>0.95</v>
      </c>
      <c r="AC12" s="59">
        <v>2.46</v>
      </c>
      <c r="AD12" s="59">
        <v>1.62</v>
      </c>
      <c r="AE12" s="59">
        <v>1.38</v>
      </c>
      <c r="AF12" s="59">
        <v>1.47</v>
      </c>
      <c r="AG12" s="59">
        <v>0.79</v>
      </c>
      <c r="AH12" s="59">
        <v>1.23</v>
      </c>
      <c r="AI12" s="59">
        <v>0.5</v>
      </c>
    </row>
    <row r="13" spans="1:35" ht="12.75" customHeight="1" x14ac:dyDescent="0.25">
      <c r="A13" s="57">
        <v>8</v>
      </c>
      <c r="B13" s="58">
        <v>1.48</v>
      </c>
      <c r="C13" s="58">
        <v>1.64</v>
      </c>
      <c r="D13" s="58">
        <v>1.48</v>
      </c>
      <c r="E13" s="58">
        <v>1.38</v>
      </c>
      <c r="F13" s="58">
        <v>1.63</v>
      </c>
      <c r="G13" s="58">
        <v>1.1499999999999999</v>
      </c>
      <c r="H13" s="58">
        <v>1.26</v>
      </c>
      <c r="I13" s="58">
        <v>1.34</v>
      </c>
      <c r="J13" s="58">
        <v>1.36</v>
      </c>
      <c r="K13" s="58">
        <v>0.44</v>
      </c>
      <c r="L13" s="58">
        <v>1.21</v>
      </c>
      <c r="M13" s="58">
        <v>1.48</v>
      </c>
      <c r="N13" s="58">
        <v>0.95</v>
      </c>
      <c r="O13" s="58">
        <v>1.44</v>
      </c>
      <c r="P13" s="58">
        <v>1.36</v>
      </c>
      <c r="Q13" s="58">
        <v>1.32</v>
      </c>
      <c r="R13" s="58">
        <v>1.1499999999999999</v>
      </c>
      <c r="S13" s="58">
        <v>1.46</v>
      </c>
      <c r="T13" s="58"/>
      <c r="U13" s="58">
        <v>0.67</v>
      </c>
      <c r="V13" s="58">
        <v>1.33</v>
      </c>
      <c r="W13" s="59">
        <v>1.19</v>
      </c>
      <c r="X13" s="58">
        <v>0.86</v>
      </c>
      <c r="Y13" s="59">
        <v>0.86</v>
      </c>
      <c r="Z13" s="59">
        <v>1.1000000000000001</v>
      </c>
      <c r="AA13" s="59">
        <v>1.23</v>
      </c>
      <c r="AB13" s="59">
        <v>0.95</v>
      </c>
      <c r="AC13" s="59">
        <v>2.46</v>
      </c>
      <c r="AD13" s="59">
        <v>1.62</v>
      </c>
      <c r="AE13" s="59">
        <v>1.38</v>
      </c>
      <c r="AF13" s="59">
        <v>1.47</v>
      </c>
      <c r="AG13" s="59">
        <v>0.79</v>
      </c>
      <c r="AH13" s="59">
        <v>1.23</v>
      </c>
      <c r="AI13" s="59">
        <v>0.5</v>
      </c>
    </row>
    <row r="14" spans="1:35" ht="12.75" customHeight="1" x14ac:dyDescent="0.25">
      <c r="A14" s="57">
        <v>9</v>
      </c>
      <c r="B14" s="58">
        <v>1.42</v>
      </c>
      <c r="C14" s="58">
        <v>1.62</v>
      </c>
      <c r="D14" s="58">
        <v>1.46</v>
      </c>
      <c r="E14" s="58">
        <v>1.37</v>
      </c>
      <c r="F14" s="58">
        <v>1.58</v>
      </c>
      <c r="G14" s="58">
        <v>0.96</v>
      </c>
      <c r="H14" s="58">
        <v>1.25</v>
      </c>
      <c r="I14" s="58">
        <v>1.27</v>
      </c>
      <c r="J14" s="58">
        <v>1.04</v>
      </c>
      <c r="K14" s="58">
        <v>0.34</v>
      </c>
      <c r="L14" s="58">
        <v>1.1299999999999999</v>
      </c>
      <c r="M14" s="58">
        <v>1.44</v>
      </c>
      <c r="N14" s="58">
        <v>0.97</v>
      </c>
      <c r="O14" s="58">
        <v>1.03</v>
      </c>
      <c r="P14" s="58">
        <v>1.41</v>
      </c>
      <c r="Q14" s="58">
        <v>1.38</v>
      </c>
      <c r="R14" s="58">
        <v>1.08</v>
      </c>
      <c r="S14" s="58">
        <v>1.41</v>
      </c>
      <c r="T14" s="58"/>
      <c r="U14" s="58"/>
      <c r="V14" s="58">
        <v>1.38</v>
      </c>
      <c r="W14" s="59">
        <v>1.19</v>
      </c>
      <c r="X14" s="58">
        <v>0.86</v>
      </c>
      <c r="Y14" s="59">
        <v>0.86</v>
      </c>
      <c r="Z14" s="59">
        <v>1.1000000000000001</v>
      </c>
      <c r="AA14" s="59">
        <v>1.23</v>
      </c>
      <c r="AB14" s="59">
        <v>0.95</v>
      </c>
      <c r="AC14" s="59">
        <v>2.46</v>
      </c>
      <c r="AD14" s="59">
        <v>1.62</v>
      </c>
      <c r="AE14" s="59">
        <v>1.38</v>
      </c>
      <c r="AF14" s="59">
        <v>1.47</v>
      </c>
      <c r="AG14" s="59">
        <v>0.79</v>
      </c>
      <c r="AH14" s="59">
        <v>1.23</v>
      </c>
      <c r="AI14" s="59">
        <v>0.5</v>
      </c>
    </row>
    <row r="15" spans="1:35" ht="12.75" customHeight="1" x14ac:dyDescent="0.25">
      <c r="A15" s="57">
        <v>10</v>
      </c>
      <c r="B15" s="58">
        <v>1.34</v>
      </c>
      <c r="C15" s="58">
        <v>1.6</v>
      </c>
      <c r="D15" s="58">
        <v>1.44</v>
      </c>
      <c r="E15" s="58">
        <v>1.32</v>
      </c>
      <c r="F15" s="58">
        <v>1.5</v>
      </c>
      <c r="G15" s="58">
        <v>0.72</v>
      </c>
      <c r="H15" s="58">
        <v>1.2</v>
      </c>
      <c r="I15" s="58">
        <v>1.0900000000000001</v>
      </c>
      <c r="J15" s="58">
        <v>0.99</v>
      </c>
      <c r="K15" s="58"/>
      <c r="L15" s="58">
        <v>0.98</v>
      </c>
      <c r="M15" s="58">
        <v>1.3</v>
      </c>
      <c r="N15" s="58">
        <v>1.06</v>
      </c>
      <c r="O15" s="58">
        <v>0.75</v>
      </c>
      <c r="P15" s="58">
        <v>1.41</v>
      </c>
      <c r="Q15" s="58">
        <v>1.41</v>
      </c>
      <c r="R15" s="58">
        <v>0.92</v>
      </c>
      <c r="S15" s="58">
        <v>1.36</v>
      </c>
      <c r="T15" s="58"/>
      <c r="U15" s="58"/>
      <c r="V15" s="58"/>
      <c r="W15" s="59">
        <v>1.34</v>
      </c>
      <c r="X15" s="58">
        <v>1.1299999999999999</v>
      </c>
      <c r="Y15" s="59">
        <v>1.01</v>
      </c>
      <c r="Z15" s="59">
        <v>1.42</v>
      </c>
      <c r="AA15" s="59">
        <v>2.14</v>
      </c>
      <c r="AB15" s="59">
        <v>1.46</v>
      </c>
      <c r="AC15" s="59">
        <v>2.5299999999999998</v>
      </c>
      <c r="AD15" s="59">
        <v>1.45</v>
      </c>
      <c r="AE15" s="59">
        <v>1.44</v>
      </c>
      <c r="AF15" s="59">
        <v>1.51</v>
      </c>
      <c r="AG15" s="59">
        <v>0.87</v>
      </c>
      <c r="AH15" s="59">
        <v>1.03</v>
      </c>
      <c r="AI15" s="59">
        <v>0.5</v>
      </c>
    </row>
    <row r="16" spans="1:35" ht="12.75" customHeight="1" x14ac:dyDescent="0.25">
      <c r="A16" s="57">
        <v>11</v>
      </c>
      <c r="B16" s="58">
        <v>1.23</v>
      </c>
      <c r="C16" s="58">
        <v>1.55</v>
      </c>
      <c r="D16" s="58">
        <v>1.36</v>
      </c>
      <c r="E16" s="58">
        <v>1.1399999999999999</v>
      </c>
      <c r="F16" s="58">
        <v>1.38</v>
      </c>
      <c r="G16" s="58">
        <v>0.61</v>
      </c>
      <c r="H16" s="58">
        <v>1.1200000000000001</v>
      </c>
      <c r="I16" s="58">
        <v>0.85</v>
      </c>
      <c r="J16" s="58">
        <v>0.91</v>
      </c>
      <c r="K16" s="58"/>
      <c r="L16" s="58">
        <v>0.71</v>
      </c>
      <c r="M16" s="58">
        <v>1.21</v>
      </c>
      <c r="N16" s="58">
        <v>1.1000000000000001</v>
      </c>
      <c r="O16" s="58">
        <v>0.65</v>
      </c>
      <c r="P16" s="58">
        <v>1.37</v>
      </c>
      <c r="Q16" s="58">
        <v>1.4</v>
      </c>
      <c r="R16" s="58">
        <v>0.77</v>
      </c>
      <c r="S16" s="58">
        <v>1.29</v>
      </c>
      <c r="T16" s="58"/>
      <c r="U16" s="58"/>
      <c r="V16" s="58"/>
      <c r="W16" s="59">
        <v>1.34</v>
      </c>
      <c r="X16" s="58">
        <v>1.1299999999999999</v>
      </c>
      <c r="Y16" s="59">
        <v>1.01</v>
      </c>
      <c r="Z16" s="59">
        <v>1.42</v>
      </c>
      <c r="AA16" s="59">
        <v>2.14</v>
      </c>
      <c r="AB16" s="59">
        <v>1.46</v>
      </c>
      <c r="AC16" s="59">
        <v>2.5299999999999998</v>
      </c>
      <c r="AD16" s="59">
        <v>1.45</v>
      </c>
      <c r="AE16" s="59">
        <v>1.44</v>
      </c>
      <c r="AF16" s="59">
        <v>1.51</v>
      </c>
      <c r="AG16" s="59">
        <v>0.87</v>
      </c>
      <c r="AH16" s="59">
        <v>1.03</v>
      </c>
      <c r="AI16" s="59">
        <v>0.5</v>
      </c>
    </row>
    <row r="17" spans="1:35" ht="12.75" customHeight="1" x14ac:dyDescent="0.25">
      <c r="A17" s="57">
        <v>12</v>
      </c>
      <c r="B17" s="58">
        <v>0.94</v>
      </c>
      <c r="C17" s="58">
        <v>1.46</v>
      </c>
      <c r="D17" s="58">
        <v>1.23</v>
      </c>
      <c r="E17" s="58">
        <v>0.83</v>
      </c>
      <c r="F17" s="58">
        <v>1.1499999999999999</v>
      </c>
      <c r="G17" s="58"/>
      <c r="H17" s="58">
        <v>0.94</v>
      </c>
      <c r="I17" s="58">
        <v>0.74</v>
      </c>
      <c r="J17" s="58">
        <v>0.77</v>
      </c>
      <c r="K17" s="58"/>
      <c r="L17" s="58">
        <v>0.55000000000000004</v>
      </c>
      <c r="M17" s="58">
        <v>1</v>
      </c>
      <c r="N17" s="58">
        <v>1.03</v>
      </c>
      <c r="O17" s="58">
        <v>0.52</v>
      </c>
      <c r="P17" s="58">
        <v>1.31</v>
      </c>
      <c r="Q17" s="58">
        <v>1.37</v>
      </c>
      <c r="R17" s="58">
        <v>0.67</v>
      </c>
      <c r="S17" s="58"/>
      <c r="T17" s="58"/>
      <c r="U17" s="58"/>
      <c r="V17" s="58"/>
      <c r="W17" s="59">
        <v>1.34</v>
      </c>
      <c r="X17" s="58">
        <v>1.1299999999999999</v>
      </c>
      <c r="Y17" s="59">
        <v>1.01</v>
      </c>
      <c r="Z17" s="59">
        <v>1.42</v>
      </c>
      <c r="AA17" s="59">
        <v>2.14</v>
      </c>
      <c r="AB17" s="59">
        <v>1.46</v>
      </c>
      <c r="AC17" s="59">
        <v>2.5299999999999998</v>
      </c>
      <c r="AD17" s="59">
        <v>1.45</v>
      </c>
      <c r="AE17" s="59">
        <v>1.44</v>
      </c>
      <c r="AF17" s="59">
        <v>1.51</v>
      </c>
      <c r="AG17" s="59">
        <v>0.87</v>
      </c>
      <c r="AH17" s="59">
        <v>1.03</v>
      </c>
      <c r="AI17" s="59">
        <v>0.5</v>
      </c>
    </row>
    <row r="18" spans="1:35" ht="12.75" customHeight="1" x14ac:dyDescent="0.25">
      <c r="A18" s="57">
        <v>13</v>
      </c>
      <c r="B18" s="58">
        <v>0.86</v>
      </c>
      <c r="C18" s="58">
        <v>1.28</v>
      </c>
      <c r="D18" s="58">
        <v>1.1100000000000001</v>
      </c>
      <c r="E18" s="58">
        <v>0.62</v>
      </c>
      <c r="F18" s="58">
        <v>0.9</v>
      </c>
      <c r="G18" s="58"/>
      <c r="H18" s="58">
        <v>0.78</v>
      </c>
      <c r="I18" s="58">
        <v>0.74</v>
      </c>
      <c r="J18" s="58">
        <v>0.6</v>
      </c>
      <c r="K18" s="58"/>
      <c r="L18" s="58"/>
      <c r="M18" s="58"/>
      <c r="N18" s="58">
        <v>0.92</v>
      </c>
      <c r="O18" s="58"/>
      <c r="P18" s="58">
        <v>1.22</v>
      </c>
      <c r="Q18" s="58">
        <v>1.33</v>
      </c>
      <c r="R18" s="58"/>
      <c r="S18" s="58"/>
      <c r="T18" s="58"/>
      <c r="U18" s="58"/>
      <c r="V18" s="58"/>
      <c r="W18" s="59">
        <v>1.34</v>
      </c>
      <c r="X18" s="59">
        <v>1.1299999999999999</v>
      </c>
      <c r="Y18" s="59">
        <v>1.01</v>
      </c>
      <c r="Z18" s="59">
        <v>1.42</v>
      </c>
      <c r="AA18" s="59">
        <v>2.14</v>
      </c>
      <c r="AB18" s="59">
        <v>1.46</v>
      </c>
      <c r="AC18" s="59">
        <v>2.5299999999999998</v>
      </c>
      <c r="AD18" s="59">
        <v>1.45</v>
      </c>
      <c r="AE18" s="59">
        <v>1.44</v>
      </c>
      <c r="AF18" s="59">
        <v>1.51</v>
      </c>
      <c r="AG18" s="59">
        <v>0.87</v>
      </c>
      <c r="AH18" s="59">
        <v>1.03</v>
      </c>
      <c r="AI18" s="59">
        <v>0.5</v>
      </c>
    </row>
    <row r="19" spans="1:35" ht="12.75" customHeight="1" x14ac:dyDescent="0.25">
      <c r="A19" s="57">
        <v>14</v>
      </c>
      <c r="B19" s="58"/>
      <c r="C19" s="58">
        <v>1.08</v>
      </c>
      <c r="D19" s="58">
        <v>0.93</v>
      </c>
      <c r="E19" s="58">
        <v>0.46</v>
      </c>
      <c r="F19" s="58">
        <v>0.67</v>
      </c>
      <c r="G19" s="58"/>
      <c r="H19" s="58">
        <v>0.69</v>
      </c>
      <c r="I19" s="58">
        <v>0.72</v>
      </c>
      <c r="J19" s="58">
        <v>0.5</v>
      </c>
      <c r="K19" s="58"/>
      <c r="L19" s="58"/>
      <c r="M19" s="58"/>
      <c r="N19" s="58">
        <v>0.8</v>
      </c>
      <c r="O19" s="58"/>
      <c r="P19" s="58">
        <v>1.08</v>
      </c>
      <c r="Q19" s="58">
        <v>1.29</v>
      </c>
      <c r="R19" s="58"/>
      <c r="S19" s="58"/>
      <c r="T19" s="58"/>
      <c r="U19" s="58"/>
      <c r="V19" s="58"/>
      <c r="W19" s="59">
        <v>1.1499999999999999</v>
      </c>
      <c r="X19" s="59">
        <v>1.35</v>
      </c>
      <c r="Y19" s="59">
        <v>1.02</v>
      </c>
      <c r="Z19" s="59">
        <v>1.48</v>
      </c>
      <c r="AA19" s="59">
        <v>2.27</v>
      </c>
      <c r="AB19" s="59">
        <v>1.49</v>
      </c>
      <c r="AC19" s="59">
        <v>2.2799999999999998</v>
      </c>
      <c r="AD19" s="59">
        <v>1.1200000000000001</v>
      </c>
      <c r="AE19" s="59">
        <v>1.5</v>
      </c>
      <c r="AF19" s="59">
        <v>1.59</v>
      </c>
      <c r="AG19" s="59">
        <v>0.83</v>
      </c>
      <c r="AH19" s="59">
        <v>0.98</v>
      </c>
      <c r="AI19" s="59">
        <v>0.5</v>
      </c>
    </row>
    <row r="20" spans="1:35" ht="12.75" customHeight="1" x14ac:dyDescent="0.25">
      <c r="A20" s="57">
        <v>15</v>
      </c>
      <c r="B20" s="58"/>
      <c r="C20" s="58"/>
      <c r="D20" s="58"/>
      <c r="E20" s="58">
        <v>0.39</v>
      </c>
      <c r="F20" s="58"/>
      <c r="G20" s="58"/>
      <c r="H20" s="58">
        <v>0.65</v>
      </c>
      <c r="I20" s="58"/>
      <c r="J20" s="58">
        <v>0.45</v>
      </c>
      <c r="K20" s="58"/>
      <c r="L20" s="58"/>
      <c r="M20" s="58"/>
      <c r="N20" s="58">
        <v>0.72</v>
      </c>
      <c r="O20" s="58"/>
      <c r="P20" s="58">
        <v>0.92</v>
      </c>
      <c r="Q20" s="58">
        <v>1.22</v>
      </c>
      <c r="R20" s="58"/>
      <c r="S20" s="58"/>
      <c r="T20" s="58"/>
      <c r="U20" s="58"/>
      <c r="V20" s="58"/>
      <c r="W20" s="59">
        <v>1.1499999999999999</v>
      </c>
      <c r="X20" s="59">
        <v>1.35</v>
      </c>
      <c r="Y20" s="59">
        <v>1.02</v>
      </c>
      <c r="Z20" s="59">
        <v>1.48</v>
      </c>
      <c r="AA20" s="59">
        <v>2.27</v>
      </c>
      <c r="AB20" s="59">
        <v>1.49</v>
      </c>
      <c r="AC20" s="59">
        <v>2.2799999999999998</v>
      </c>
      <c r="AD20" s="59">
        <v>1.1200000000000001</v>
      </c>
      <c r="AE20" s="59">
        <v>1.5</v>
      </c>
      <c r="AF20" s="59">
        <v>1.59</v>
      </c>
      <c r="AG20" s="59">
        <v>0.83</v>
      </c>
      <c r="AH20" s="59">
        <v>0.98</v>
      </c>
      <c r="AI20" s="59">
        <v>0.3</v>
      </c>
    </row>
    <row r="21" spans="1:35" ht="12.75" customHeight="1" x14ac:dyDescent="0.25">
      <c r="A21" s="57">
        <v>16</v>
      </c>
      <c r="B21" s="58"/>
      <c r="C21" s="58"/>
      <c r="D21" s="58"/>
      <c r="E21" s="58"/>
      <c r="F21" s="58"/>
      <c r="G21" s="58"/>
      <c r="H21" s="58">
        <v>0.62</v>
      </c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9">
        <v>1.1499999999999999</v>
      </c>
      <c r="X21" s="59">
        <v>1.35</v>
      </c>
      <c r="Y21" s="59">
        <v>1.02</v>
      </c>
      <c r="Z21" s="59">
        <v>1.48</v>
      </c>
      <c r="AA21" s="59">
        <v>2.27</v>
      </c>
      <c r="AB21" s="59">
        <v>1.49</v>
      </c>
      <c r="AC21" s="59">
        <v>2.2799999999999998</v>
      </c>
      <c r="AD21" s="59">
        <v>1.1200000000000001</v>
      </c>
      <c r="AE21" s="59">
        <v>1.5</v>
      </c>
      <c r="AF21" s="59">
        <v>1.59</v>
      </c>
      <c r="AG21" s="59">
        <v>0.83</v>
      </c>
      <c r="AH21" s="59">
        <v>0.98</v>
      </c>
      <c r="AI21" s="59">
        <v>0.3</v>
      </c>
    </row>
    <row r="22" spans="1:35" ht="12.75" customHeight="1" x14ac:dyDescent="0.25">
      <c r="A22" s="57">
        <v>17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>
        <v>1.1499999999999999</v>
      </c>
      <c r="X22" s="59">
        <v>1.35</v>
      </c>
      <c r="Y22" s="59">
        <v>1.02</v>
      </c>
      <c r="Z22" s="59">
        <v>1.48</v>
      </c>
      <c r="AA22" s="59">
        <v>2.27</v>
      </c>
      <c r="AB22" s="59">
        <v>1.49</v>
      </c>
      <c r="AC22" s="59">
        <v>2.2799999999999998</v>
      </c>
      <c r="AD22" s="59">
        <v>1.1200000000000001</v>
      </c>
      <c r="AE22" s="59">
        <v>1.5</v>
      </c>
      <c r="AF22" s="59">
        <v>1.59</v>
      </c>
      <c r="AG22" s="59">
        <v>0.83</v>
      </c>
      <c r="AH22" s="59">
        <v>0.98</v>
      </c>
      <c r="AI22" s="59">
        <v>0.3</v>
      </c>
    </row>
    <row r="23" spans="1:35" ht="12.75" customHeight="1" x14ac:dyDescent="0.25">
      <c r="A23" s="57">
        <v>18</v>
      </c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>
        <v>1.1499999999999999</v>
      </c>
      <c r="X23" s="59">
        <v>1.35</v>
      </c>
      <c r="Y23" s="59">
        <v>1.02</v>
      </c>
      <c r="Z23" s="59">
        <v>1.48</v>
      </c>
      <c r="AA23" s="59">
        <v>2.27</v>
      </c>
      <c r="AB23" s="59">
        <v>1.49</v>
      </c>
      <c r="AC23" s="59">
        <v>2.2799999999999998</v>
      </c>
      <c r="AD23" s="59">
        <v>1.1200000000000001</v>
      </c>
      <c r="AE23" s="59">
        <v>1.5</v>
      </c>
      <c r="AF23" s="59">
        <v>1.59</v>
      </c>
      <c r="AG23" s="59">
        <v>0.83</v>
      </c>
      <c r="AH23" s="59">
        <v>0.98</v>
      </c>
      <c r="AI23" s="59">
        <v>0.3</v>
      </c>
    </row>
    <row r="24" spans="1:35" ht="12.75" customHeight="1" x14ac:dyDescent="0.25">
      <c r="A24" s="57">
        <v>19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>
        <v>0.85</v>
      </c>
      <c r="X24" s="59">
        <v>1.56</v>
      </c>
      <c r="Y24" s="59">
        <v>1.01</v>
      </c>
      <c r="Z24" s="59">
        <v>1.29</v>
      </c>
      <c r="AA24" s="59">
        <v>1.66</v>
      </c>
      <c r="AB24" s="59">
        <v>1.1599999999999999</v>
      </c>
      <c r="AC24" s="59">
        <v>2.29</v>
      </c>
      <c r="AD24" s="59">
        <v>1.02</v>
      </c>
      <c r="AE24" s="59">
        <v>1.29</v>
      </c>
      <c r="AF24" s="59">
        <v>1.35</v>
      </c>
      <c r="AG24" s="59">
        <v>1.03</v>
      </c>
      <c r="AH24" s="59">
        <v>0.77</v>
      </c>
      <c r="AI24" s="59">
        <v>0.3</v>
      </c>
    </row>
    <row r="25" spans="1:35" ht="12.75" customHeight="1" x14ac:dyDescent="0.25">
      <c r="A25" s="57">
        <v>20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>
        <v>0.85</v>
      </c>
      <c r="X25" s="59">
        <v>1.56</v>
      </c>
      <c r="Y25" s="59">
        <v>1.01</v>
      </c>
      <c r="Z25" s="59">
        <v>1.29</v>
      </c>
      <c r="AA25" s="59">
        <v>1.66</v>
      </c>
      <c r="AB25" s="59">
        <v>1.1599999999999999</v>
      </c>
      <c r="AC25" s="59">
        <v>2.29</v>
      </c>
      <c r="AD25" s="59">
        <v>1.02</v>
      </c>
      <c r="AE25" s="59">
        <v>1.29</v>
      </c>
      <c r="AF25" s="59">
        <v>1.35</v>
      </c>
      <c r="AG25" s="59">
        <v>1.03</v>
      </c>
      <c r="AH25" s="59">
        <v>0.77</v>
      </c>
      <c r="AI25" s="59">
        <v>0.3</v>
      </c>
    </row>
    <row r="26" spans="1:35" ht="12.75" customHeight="1" x14ac:dyDescent="0.25">
      <c r="A26" s="57">
        <v>21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>
        <v>0.85</v>
      </c>
      <c r="X26" s="59">
        <v>1.56</v>
      </c>
      <c r="Y26" s="59">
        <v>1.01</v>
      </c>
      <c r="Z26" s="59">
        <v>1.29</v>
      </c>
      <c r="AA26" s="59">
        <v>1.66</v>
      </c>
      <c r="AB26" s="59">
        <v>1.1599999999999999</v>
      </c>
      <c r="AC26" s="59">
        <v>2.29</v>
      </c>
      <c r="AD26" s="59">
        <v>1.02</v>
      </c>
      <c r="AE26" s="59">
        <v>1.29</v>
      </c>
      <c r="AF26" s="59">
        <v>1.35</v>
      </c>
      <c r="AG26" s="59">
        <v>1.03</v>
      </c>
      <c r="AH26" s="59">
        <v>0.77</v>
      </c>
      <c r="AI26" s="59">
        <v>0.3</v>
      </c>
    </row>
    <row r="27" spans="1:35" ht="12.75" customHeight="1" x14ac:dyDescent="0.25">
      <c r="A27" s="57">
        <v>22</v>
      </c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>
        <v>0.85</v>
      </c>
      <c r="X27" s="59">
        <v>1.56</v>
      </c>
      <c r="Y27" s="59">
        <v>1.01</v>
      </c>
      <c r="Z27" s="59">
        <v>1.29</v>
      </c>
      <c r="AA27" s="59">
        <v>1.66</v>
      </c>
      <c r="AB27" s="59">
        <v>1.1599999999999999</v>
      </c>
      <c r="AC27" s="59">
        <v>2.29</v>
      </c>
      <c r="AD27" s="59">
        <v>1.02</v>
      </c>
      <c r="AE27" s="59">
        <v>1.29</v>
      </c>
      <c r="AF27" s="59">
        <v>1.35</v>
      </c>
      <c r="AG27" s="59">
        <v>1.03</v>
      </c>
      <c r="AH27" s="59">
        <v>0.77</v>
      </c>
      <c r="AI27" s="59">
        <v>0.3</v>
      </c>
    </row>
    <row r="28" spans="1:35" ht="12.75" customHeight="1" x14ac:dyDescent="0.25">
      <c r="A28" s="57">
        <v>23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>
        <v>0.62</v>
      </c>
      <c r="X28" s="59">
        <v>1.29</v>
      </c>
      <c r="Y28" s="59">
        <v>0.89</v>
      </c>
      <c r="Z28" s="59">
        <v>1.08</v>
      </c>
      <c r="AA28" s="59">
        <v>1.5</v>
      </c>
      <c r="AB28" s="59">
        <v>1.33</v>
      </c>
      <c r="AC28" s="59">
        <v>2.5</v>
      </c>
      <c r="AD28" s="59">
        <v>1.1299999999999999</v>
      </c>
      <c r="AE28" s="59">
        <v>1.08</v>
      </c>
      <c r="AF28" s="59">
        <v>1.1399999999999999</v>
      </c>
      <c r="AG28" s="59">
        <v>1.37</v>
      </c>
      <c r="AH28" s="59">
        <v>1.0900000000000001</v>
      </c>
      <c r="AI28" s="59">
        <v>0.3</v>
      </c>
    </row>
    <row r="29" spans="1:35" ht="12.75" customHeight="1" x14ac:dyDescent="0.25">
      <c r="A29" s="57">
        <v>24</v>
      </c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>
        <v>0.62</v>
      </c>
      <c r="X29" s="59">
        <v>1.29</v>
      </c>
      <c r="Y29" s="59">
        <v>0.89</v>
      </c>
      <c r="Z29" s="59">
        <v>1.08</v>
      </c>
      <c r="AA29" s="59">
        <v>1.5</v>
      </c>
      <c r="AB29" s="59">
        <v>1.33</v>
      </c>
      <c r="AC29" s="59">
        <v>2.5</v>
      </c>
      <c r="AD29" s="59">
        <v>1.1299999999999999</v>
      </c>
      <c r="AE29" s="59">
        <v>1.08</v>
      </c>
      <c r="AF29" s="59">
        <v>1.1399999999999999</v>
      </c>
      <c r="AG29" s="59">
        <v>1.37</v>
      </c>
      <c r="AH29" s="59">
        <v>1.0900000000000001</v>
      </c>
      <c r="AI29" s="59">
        <v>0.3</v>
      </c>
    </row>
    <row r="30" spans="1:35" ht="12.75" customHeight="1" x14ac:dyDescent="0.25">
      <c r="A30" s="57">
        <v>25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>
        <v>0.62</v>
      </c>
      <c r="X30" s="59">
        <v>1.29</v>
      </c>
      <c r="Y30" s="59">
        <v>0.89</v>
      </c>
      <c r="Z30" s="59">
        <v>1.08</v>
      </c>
      <c r="AA30" s="59">
        <v>1.5</v>
      </c>
      <c r="AB30" s="59">
        <v>1.33</v>
      </c>
      <c r="AC30" s="59">
        <v>2.5</v>
      </c>
      <c r="AD30" s="59">
        <v>1.1299999999999999</v>
      </c>
      <c r="AE30" s="59">
        <v>1.08</v>
      </c>
      <c r="AF30" s="59">
        <v>1.1399999999999999</v>
      </c>
      <c r="AG30" s="59">
        <v>1.37</v>
      </c>
      <c r="AH30" s="59">
        <v>1.0900000000000001</v>
      </c>
      <c r="AI30" s="59">
        <v>0.3</v>
      </c>
    </row>
    <row r="31" spans="1:35" ht="12.75" customHeight="1" x14ac:dyDescent="0.25">
      <c r="A31" s="57">
        <v>26</v>
      </c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>
        <v>0.62</v>
      </c>
      <c r="X31" s="59">
        <v>1.29</v>
      </c>
      <c r="Y31" s="59">
        <v>0.89</v>
      </c>
      <c r="Z31" s="59">
        <v>1.08</v>
      </c>
      <c r="AA31" s="59">
        <v>1.5</v>
      </c>
      <c r="AB31" s="59">
        <v>1.33</v>
      </c>
      <c r="AC31" s="59">
        <v>2.5</v>
      </c>
      <c r="AD31" s="59">
        <v>1.1299999999999999</v>
      </c>
      <c r="AE31" s="59">
        <v>1.08</v>
      </c>
      <c r="AF31" s="59">
        <v>1.1399999999999999</v>
      </c>
      <c r="AG31" s="59">
        <v>1.37</v>
      </c>
      <c r="AH31" s="59">
        <v>1.0900000000000001</v>
      </c>
      <c r="AI31" s="59">
        <v>0.3</v>
      </c>
    </row>
    <row r="32" spans="1:35" ht="12.75" customHeight="1" x14ac:dyDescent="0.25">
      <c r="A32" s="57">
        <v>27</v>
      </c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>
        <v>1.2</v>
      </c>
      <c r="Y32" s="59">
        <v>0.7</v>
      </c>
      <c r="Z32" s="59">
        <v>0.83</v>
      </c>
      <c r="AA32" s="59"/>
      <c r="AB32" s="59">
        <v>2.0699999999999998</v>
      </c>
      <c r="AC32" s="59">
        <v>1.9</v>
      </c>
      <c r="AD32" s="59">
        <v>1.97</v>
      </c>
      <c r="AE32" s="59">
        <v>1.3</v>
      </c>
      <c r="AF32" s="59">
        <v>1.33</v>
      </c>
      <c r="AG32" s="59">
        <v>1.37</v>
      </c>
      <c r="AH32" s="59">
        <v>0.57999999999999996</v>
      </c>
      <c r="AI32" s="59">
        <v>0.3</v>
      </c>
    </row>
    <row r="33" spans="1:35" ht="12.75" customHeight="1" x14ac:dyDescent="0.25">
      <c r="A33" s="57">
        <v>28</v>
      </c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>
        <v>1.2</v>
      </c>
      <c r="Y33" s="59">
        <v>0.7</v>
      </c>
      <c r="Z33" s="59">
        <v>0.83</v>
      </c>
      <c r="AA33" s="59"/>
      <c r="AB33" s="59">
        <v>2.0699999999999998</v>
      </c>
      <c r="AC33" s="59">
        <v>1.9</v>
      </c>
      <c r="AD33" s="59">
        <v>1.97</v>
      </c>
      <c r="AE33" s="59">
        <v>1.3</v>
      </c>
      <c r="AF33" s="59">
        <v>1.33</v>
      </c>
      <c r="AG33" s="59">
        <v>1.37</v>
      </c>
      <c r="AH33" s="59">
        <v>0.57999999999999996</v>
      </c>
      <c r="AI33" s="59">
        <v>0.3</v>
      </c>
    </row>
    <row r="34" spans="1:35" ht="12.75" customHeight="1" x14ac:dyDescent="0.25">
      <c r="A34" s="57">
        <v>29</v>
      </c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>
        <v>1.2</v>
      </c>
      <c r="Y34" s="59">
        <v>0.7</v>
      </c>
      <c r="Z34" s="59">
        <v>0.83</v>
      </c>
      <c r="AA34" s="59"/>
      <c r="AB34" s="59">
        <v>2.0699999999999998</v>
      </c>
      <c r="AC34" s="59">
        <v>1.9</v>
      </c>
      <c r="AD34" s="59">
        <v>1.97</v>
      </c>
      <c r="AE34" s="59">
        <v>1.3</v>
      </c>
      <c r="AF34" s="59">
        <v>1.33</v>
      </c>
      <c r="AG34" s="59">
        <v>1.37</v>
      </c>
      <c r="AH34" s="59">
        <v>0.57999999999999996</v>
      </c>
      <c r="AI34" s="59">
        <v>0.3</v>
      </c>
    </row>
    <row r="35" spans="1:35" ht="12.75" customHeight="1" x14ac:dyDescent="0.25">
      <c r="A35" s="57">
        <v>30</v>
      </c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>
        <v>1.2</v>
      </c>
      <c r="Y35" s="59">
        <v>0.7</v>
      </c>
      <c r="Z35" s="59">
        <v>0.83</v>
      </c>
      <c r="AA35" s="59"/>
      <c r="AB35" s="59">
        <v>2.0699999999999998</v>
      </c>
      <c r="AC35" s="59">
        <v>1.9</v>
      </c>
      <c r="AD35" s="59">
        <v>1.97</v>
      </c>
      <c r="AE35" s="59">
        <v>1.3</v>
      </c>
      <c r="AF35" s="59">
        <v>1.33</v>
      </c>
      <c r="AG35" s="59">
        <v>1.37</v>
      </c>
      <c r="AH35" s="59">
        <v>0.57999999999999996</v>
      </c>
      <c r="AI35" s="59">
        <v>0.3</v>
      </c>
    </row>
    <row r="36" spans="1:35" ht="12.75" customHeight="1" x14ac:dyDescent="0.25">
      <c r="A36" s="57">
        <v>31</v>
      </c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>
        <v>1.2</v>
      </c>
      <c r="Y36" s="59">
        <v>0.7</v>
      </c>
      <c r="Z36" s="59">
        <v>0.83</v>
      </c>
      <c r="AA36" s="59"/>
      <c r="AB36" s="59">
        <v>2.0699999999999998</v>
      </c>
      <c r="AC36" s="59">
        <v>1.9</v>
      </c>
      <c r="AD36" s="59">
        <v>1.97</v>
      </c>
      <c r="AE36" s="59">
        <v>1.3</v>
      </c>
      <c r="AF36" s="59">
        <v>1.33</v>
      </c>
      <c r="AG36" s="59">
        <v>1.37</v>
      </c>
      <c r="AH36" s="59">
        <v>0.57999999999999996</v>
      </c>
      <c r="AI36" s="59">
        <v>0.3</v>
      </c>
    </row>
    <row r="37" spans="1:35" ht="12.75" customHeight="1" x14ac:dyDescent="0.25">
      <c r="A37" s="57">
        <v>32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>
        <v>0.93</v>
      </c>
      <c r="Y37" s="59">
        <v>0.47</v>
      </c>
      <c r="Z37" s="59">
        <v>0.66</v>
      </c>
      <c r="AA37" s="59"/>
      <c r="AB37" s="59">
        <v>1.79</v>
      </c>
      <c r="AC37" s="59">
        <v>1.69</v>
      </c>
      <c r="AD37" s="59">
        <v>2.44</v>
      </c>
      <c r="AE37" s="59">
        <v>1.4</v>
      </c>
      <c r="AF37" s="59">
        <v>1.42</v>
      </c>
      <c r="AG37" s="59">
        <v>1.53</v>
      </c>
      <c r="AH37" s="59">
        <v>1.24</v>
      </c>
      <c r="AI37" s="59">
        <v>0.3</v>
      </c>
    </row>
    <row r="38" spans="1:35" ht="12.75" customHeight="1" x14ac:dyDescent="0.25">
      <c r="A38" s="57">
        <v>33</v>
      </c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>
        <v>0.93</v>
      </c>
      <c r="Y38" s="59">
        <v>0.47</v>
      </c>
      <c r="Z38" s="59">
        <v>0.66</v>
      </c>
      <c r="AA38" s="59"/>
      <c r="AB38" s="59">
        <v>1.79</v>
      </c>
      <c r="AC38" s="59">
        <v>1.69</v>
      </c>
      <c r="AD38" s="59">
        <v>2.44</v>
      </c>
      <c r="AE38" s="59">
        <v>1.4</v>
      </c>
      <c r="AF38" s="59">
        <v>1.42</v>
      </c>
      <c r="AG38" s="59">
        <v>1.53</v>
      </c>
      <c r="AH38" s="59">
        <v>1.24</v>
      </c>
      <c r="AI38" s="59">
        <v>0.3</v>
      </c>
    </row>
    <row r="39" spans="1:35" ht="12.75" customHeight="1" x14ac:dyDescent="0.25">
      <c r="A39" s="57">
        <v>34</v>
      </c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>
        <v>0.93</v>
      </c>
      <c r="Y39" s="59">
        <v>0.47</v>
      </c>
      <c r="Z39" s="59">
        <v>0.66</v>
      </c>
      <c r="AA39" s="59"/>
      <c r="AB39" s="59">
        <v>1.79</v>
      </c>
      <c r="AC39" s="59">
        <v>1.69</v>
      </c>
      <c r="AD39" s="59">
        <v>2.44</v>
      </c>
      <c r="AE39" s="59">
        <v>1.4</v>
      </c>
      <c r="AF39" s="59">
        <v>1.42</v>
      </c>
      <c r="AG39" s="59">
        <v>1.53</v>
      </c>
      <c r="AH39" s="59">
        <v>1.24</v>
      </c>
      <c r="AI39" s="59">
        <v>0.3</v>
      </c>
    </row>
    <row r="40" spans="1:35" ht="12.75" customHeight="1" x14ac:dyDescent="0.25">
      <c r="A40" s="57">
        <v>35</v>
      </c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>
        <v>0.93</v>
      </c>
      <c r="Y40" s="59">
        <v>0.47</v>
      </c>
      <c r="Z40" s="59">
        <v>0.66</v>
      </c>
      <c r="AA40" s="59"/>
      <c r="AB40" s="59">
        <v>1.79</v>
      </c>
      <c r="AC40" s="59">
        <v>1.69</v>
      </c>
      <c r="AD40" s="59">
        <v>2.44</v>
      </c>
      <c r="AE40" s="59">
        <v>1.4</v>
      </c>
      <c r="AF40" s="59">
        <v>1.42</v>
      </c>
      <c r="AG40" s="59">
        <v>1.53</v>
      </c>
      <c r="AH40" s="59">
        <v>1.24</v>
      </c>
      <c r="AI40" s="59">
        <v>0.3</v>
      </c>
    </row>
    <row r="41" spans="1:35" ht="12.75" customHeight="1" x14ac:dyDescent="0.25">
      <c r="A41" s="57">
        <v>36</v>
      </c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>
        <v>0.63</v>
      </c>
      <c r="Y41" s="59"/>
      <c r="Z41" s="59">
        <v>0.55000000000000004</v>
      </c>
      <c r="AA41" s="59"/>
      <c r="AB41" s="59">
        <v>2.17</v>
      </c>
      <c r="AC41" s="59">
        <v>1.61</v>
      </c>
      <c r="AD41" s="59">
        <v>2.36</v>
      </c>
      <c r="AE41" s="59">
        <v>1.18</v>
      </c>
      <c r="AF41" s="59">
        <v>1.21</v>
      </c>
      <c r="AG41" s="59">
        <v>1.33</v>
      </c>
      <c r="AH41" s="59">
        <v>0.85</v>
      </c>
      <c r="AI41" s="59">
        <v>0.3</v>
      </c>
    </row>
    <row r="42" spans="1:35" ht="12.75" customHeight="1" x14ac:dyDescent="0.25">
      <c r="A42" s="57">
        <v>37</v>
      </c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>
        <v>0.63</v>
      </c>
      <c r="Y42" s="59"/>
      <c r="Z42" s="59">
        <v>0.55000000000000004</v>
      </c>
      <c r="AA42" s="59"/>
      <c r="AB42" s="59">
        <v>2.17</v>
      </c>
      <c r="AC42" s="59">
        <v>1.61</v>
      </c>
      <c r="AD42" s="59">
        <v>2.36</v>
      </c>
      <c r="AE42" s="59">
        <v>1.18</v>
      </c>
      <c r="AF42" s="59">
        <v>1.21</v>
      </c>
      <c r="AG42" s="59">
        <v>1.33</v>
      </c>
      <c r="AH42" s="59">
        <v>0.85</v>
      </c>
      <c r="AI42" s="59">
        <v>0.3</v>
      </c>
    </row>
    <row r="43" spans="1:35" ht="12.75" customHeight="1" x14ac:dyDescent="0.25">
      <c r="A43" s="57">
        <v>38</v>
      </c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>
        <v>0.63</v>
      </c>
      <c r="Y43" s="59"/>
      <c r="Z43" s="59">
        <v>0.55000000000000004</v>
      </c>
      <c r="AA43" s="59"/>
      <c r="AB43" s="59">
        <v>2.17</v>
      </c>
      <c r="AC43" s="59">
        <v>1.61</v>
      </c>
      <c r="AD43" s="59">
        <v>2.36</v>
      </c>
      <c r="AE43" s="59">
        <v>1.18</v>
      </c>
      <c r="AF43" s="59">
        <v>1.21</v>
      </c>
      <c r="AG43" s="59">
        <v>1.33</v>
      </c>
      <c r="AH43" s="59">
        <v>0.85</v>
      </c>
      <c r="AI43" s="59">
        <v>0.3</v>
      </c>
    </row>
    <row r="44" spans="1:35" ht="12.75" customHeight="1" x14ac:dyDescent="0.25">
      <c r="A44" s="57">
        <v>39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>
        <v>0.63</v>
      </c>
      <c r="Y44" s="59"/>
      <c r="Z44" s="59">
        <v>0.55000000000000004</v>
      </c>
      <c r="AA44" s="59"/>
      <c r="AB44" s="59">
        <v>2.17</v>
      </c>
      <c r="AC44" s="59">
        <v>1.61</v>
      </c>
      <c r="AD44" s="59">
        <v>2.36</v>
      </c>
      <c r="AE44" s="59">
        <v>1.18</v>
      </c>
      <c r="AF44" s="59">
        <v>1.21</v>
      </c>
      <c r="AG44" s="59">
        <v>1.33</v>
      </c>
      <c r="AH44" s="59">
        <v>0.85</v>
      </c>
      <c r="AI44" s="59">
        <v>0.3</v>
      </c>
    </row>
    <row r="45" spans="1:35" ht="12.75" customHeight="1" x14ac:dyDescent="0.25">
      <c r="A45" s="57">
        <v>40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>
        <v>0.63</v>
      </c>
      <c r="Y45" s="59"/>
      <c r="Z45" s="59">
        <v>0.55000000000000004</v>
      </c>
      <c r="AA45" s="59"/>
      <c r="AB45" s="59">
        <v>2.17</v>
      </c>
      <c r="AC45" s="59">
        <v>1.61</v>
      </c>
      <c r="AD45" s="59">
        <v>2.36</v>
      </c>
      <c r="AE45" s="59">
        <v>1.18</v>
      </c>
      <c r="AF45" s="59">
        <v>1.21</v>
      </c>
      <c r="AG45" s="59">
        <v>1.33</v>
      </c>
      <c r="AH45" s="59">
        <v>0.85</v>
      </c>
      <c r="AI45" s="59">
        <v>0.3</v>
      </c>
    </row>
    <row r="46" spans="1:35" ht="12.75" customHeight="1" x14ac:dyDescent="0.25">
      <c r="A46" s="57">
        <v>41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>
        <v>0.52</v>
      </c>
      <c r="Y46" s="59"/>
      <c r="Z46" s="59">
        <v>0.61</v>
      </c>
      <c r="AA46" s="59"/>
      <c r="AB46" s="59">
        <v>2.25</v>
      </c>
      <c r="AC46" s="59">
        <v>1.27</v>
      </c>
      <c r="AD46" s="59">
        <v>1.97</v>
      </c>
      <c r="AE46" s="59">
        <v>1.19</v>
      </c>
      <c r="AF46" s="59">
        <v>1.28</v>
      </c>
      <c r="AG46" s="59">
        <v>1.24</v>
      </c>
      <c r="AH46" s="59">
        <v>1.24</v>
      </c>
      <c r="AI46" s="59">
        <v>0.3</v>
      </c>
    </row>
    <row r="47" spans="1:35" ht="12.75" customHeight="1" x14ac:dyDescent="0.25">
      <c r="A47" s="57">
        <v>42</v>
      </c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>
        <v>0.52</v>
      </c>
      <c r="Y47" s="59"/>
      <c r="Z47" s="59">
        <v>0.61</v>
      </c>
      <c r="AA47" s="59"/>
      <c r="AB47" s="59">
        <v>2.25</v>
      </c>
      <c r="AC47" s="59">
        <v>1.27</v>
      </c>
      <c r="AD47" s="59">
        <v>1.97</v>
      </c>
      <c r="AE47" s="59">
        <v>1.19</v>
      </c>
      <c r="AF47" s="59">
        <v>1.28</v>
      </c>
      <c r="AG47" s="59">
        <v>1.24</v>
      </c>
      <c r="AH47" s="59">
        <v>1.24</v>
      </c>
      <c r="AI47" s="59">
        <v>0.3</v>
      </c>
    </row>
    <row r="48" spans="1:35" ht="12.75" customHeight="1" x14ac:dyDescent="0.25">
      <c r="A48" s="57">
        <v>43</v>
      </c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>
        <v>0.52</v>
      </c>
      <c r="Y48" s="59"/>
      <c r="Z48" s="59">
        <v>0.61</v>
      </c>
      <c r="AA48" s="59"/>
      <c r="AB48" s="59">
        <v>2.25</v>
      </c>
      <c r="AC48" s="59">
        <v>1.27</v>
      </c>
      <c r="AD48" s="59">
        <v>1.97</v>
      </c>
      <c r="AE48" s="59">
        <v>1.19</v>
      </c>
      <c r="AF48" s="59">
        <v>1.28</v>
      </c>
      <c r="AG48" s="59">
        <v>1.24</v>
      </c>
      <c r="AH48" s="59">
        <v>1.24</v>
      </c>
      <c r="AI48" s="59">
        <v>0.3</v>
      </c>
    </row>
    <row r="49" spans="1:35" ht="12.75" customHeight="1" x14ac:dyDescent="0.25">
      <c r="A49" s="57">
        <v>44</v>
      </c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>
        <v>0.52</v>
      </c>
      <c r="Y49" s="59"/>
      <c r="Z49" s="59">
        <v>0.61</v>
      </c>
      <c r="AA49" s="59"/>
      <c r="AB49" s="59">
        <v>2.25</v>
      </c>
      <c r="AC49" s="59">
        <v>1.27</v>
      </c>
      <c r="AD49" s="59">
        <v>1.97</v>
      </c>
      <c r="AE49" s="59">
        <v>1.19</v>
      </c>
      <c r="AF49" s="59">
        <v>1.28</v>
      </c>
      <c r="AG49" s="59">
        <v>1.24</v>
      </c>
      <c r="AH49" s="59">
        <v>1.24</v>
      </c>
      <c r="AI49" s="59">
        <v>0.3</v>
      </c>
    </row>
    <row r="50" spans="1:35" ht="12.75" customHeight="1" x14ac:dyDescent="0.25">
      <c r="A50" s="57">
        <v>45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>
        <v>0.76</v>
      </c>
      <c r="AA50" s="59"/>
      <c r="AB50" s="59">
        <v>1.73</v>
      </c>
      <c r="AC50" s="59">
        <v>1.24</v>
      </c>
      <c r="AD50" s="59">
        <v>1.96</v>
      </c>
      <c r="AE50" s="59">
        <v>1.06</v>
      </c>
      <c r="AF50" s="59">
        <v>1.1599999999999999</v>
      </c>
      <c r="AG50" s="59">
        <v>1.26</v>
      </c>
      <c r="AH50" s="59">
        <v>0.56999999999999995</v>
      </c>
      <c r="AI50" s="59"/>
    </row>
    <row r="51" spans="1:35" ht="12.75" customHeight="1" x14ac:dyDescent="0.25">
      <c r="A51" s="57">
        <v>46</v>
      </c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>
        <v>0.76</v>
      </c>
      <c r="AA51" s="59"/>
      <c r="AB51" s="59">
        <v>1.73</v>
      </c>
      <c r="AC51" s="59">
        <v>1.24</v>
      </c>
      <c r="AD51" s="59">
        <v>1.96</v>
      </c>
      <c r="AE51" s="59">
        <v>1.06</v>
      </c>
      <c r="AF51" s="59">
        <v>1.1599999999999999</v>
      </c>
      <c r="AG51" s="59">
        <v>1.26</v>
      </c>
      <c r="AH51" s="59">
        <v>0.56999999999999995</v>
      </c>
      <c r="AI51" s="59"/>
    </row>
    <row r="52" spans="1:35" ht="12.75" customHeight="1" x14ac:dyDescent="0.25">
      <c r="A52" s="57">
        <v>47</v>
      </c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>
        <v>0.76</v>
      </c>
      <c r="AA52" s="59"/>
      <c r="AB52" s="59">
        <v>1.73</v>
      </c>
      <c r="AC52" s="59">
        <v>1.24</v>
      </c>
      <c r="AD52" s="59">
        <v>1.96</v>
      </c>
      <c r="AE52" s="59">
        <v>1.06</v>
      </c>
      <c r="AF52" s="59">
        <v>1.1599999999999999</v>
      </c>
      <c r="AG52" s="59">
        <v>1.26</v>
      </c>
      <c r="AH52" s="59">
        <v>0.56999999999999995</v>
      </c>
      <c r="AI52" s="59"/>
    </row>
    <row r="53" spans="1:35" ht="12.75" customHeight="1" x14ac:dyDescent="0.25">
      <c r="A53" s="57">
        <v>48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>
        <v>0.76</v>
      </c>
      <c r="AA53" s="59"/>
      <c r="AB53" s="59">
        <v>1.73</v>
      </c>
      <c r="AC53" s="59">
        <v>1.24</v>
      </c>
      <c r="AD53" s="59">
        <v>1.96</v>
      </c>
      <c r="AE53" s="59">
        <v>1.06</v>
      </c>
      <c r="AF53" s="59">
        <v>1.1599999999999999</v>
      </c>
      <c r="AG53" s="59">
        <v>1.26</v>
      </c>
      <c r="AH53" s="59">
        <v>0.56999999999999995</v>
      </c>
      <c r="AI53" s="59"/>
    </row>
    <row r="54" spans="1:35" ht="12.75" customHeight="1" x14ac:dyDescent="0.25">
      <c r="A54" s="57">
        <v>49</v>
      </c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>
        <v>0.74</v>
      </c>
      <c r="AA54" s="59"/>
      <c r="AB54" s="59">
        <v>1.9</v>
      </c>
      <c r="AC54" s="59">
        <v>1.19</v>
      </c>
      <c r="AD54" s="59">
        <v>1.9</v>
      </c>
      <c r="AE54" s="59">
        <v>1.02</v>
      </c>
      <c r="AF54" s="59">
        <v>1.1100000000000001</v>
      </c>
      <c r="AG54" s="59">
        <v>1.34</v>
      </c>
      <c r="AH54" s="59">
        <v>1.05</v>
      </c>
      <c r="AI54" s="59"/>
    </row>
    <row r="55" spans="1:35" ht="12.75" customHeight="1" x14ac:dyDescent="0.25">
      <c r="A55" s="57">
        <v>50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>
        <v>0.74</v>
      </c>
      <c r="AA55" s="59"/>
      <c r="AB55" s="59">
        <v>1.9</v>
      </c>
      <c r="AC55" s="59">
        <v>1.19</v>
      </c>
      <c r="AD55" s="59">
        <v>1.9</v>
      </c>
      <c r="AE55" s="59">
        <v>1.02</v>
      </c>
      <c r="AF55" s="59">
        <v>1.1100000000000001</v>
      </c>
      <c r="AG55" s="59">
        <v>1.34</v>
      </c>
      <c r="AH55" s="59">
        <v>1.05</v>
      </c>
      <c r="AI55" s="59"/>
    </row>
    <row r="56" spans="1:35" ht="12.75" customHeight="1" x14ac:dyDescent="0.25">
      <c r="A56" s="57">
        <v>51</v>
      </c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>
        <v>0.74</v>
      </c>
      <c r="AA56" s="59"/>
      <c r="AB56" s="59">
        <v>1.9</v>
      </c>
      <c r="AC56" s="59">
        <v>1.19</v>
      </c>
      <c r="AD56" s="59">
        <v>1.9</v>
      </c>
      <c r="AE56" s="59">
        <v>1.02</v>
      </c>
      <c r="AF56" s="59">
        <v>1.1100000000000001</v>
      </c>
      <c r="AG56" s="59">
        <v>1.34</v>
      </c>
      <c r="AH56" s="59">
        <v>1.05</v>
      </c>
      <c r="AI56" s="59"/>
    </row>
    <row r="57" spans="1:35" ht="12.75" customHeight="1" x14ac:dyDescent="0.25">
      <c r="A57" s="60">
        <v>52</v>
      </c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>
        <v>0.74</v>
      </c>
      <c r="AA57" s="61"/>
      <c r="AB57" s="61">
        <v>1.9</v>
      </c>
      <c r="AC57" s="61">
        <v>1.19</v>
      </c>
      <c r="AD57" s="61">
        <v>1.9</v>
      </c>
      <c r="AE57" s="61">
        <v>1.02</v>
      </c>
      <c r="AF57" s="61">
        <v>1.1100000000000001</v>
      </c>
      <c r="AG57" s="61">
        <v>1.34</v>
      </c>
      <c r="AH57" s="61">
        <v>1.05</v>
      </c>
      <c r="AI57" s="61"/>
    </row>
  </sheetData>
  <sheetProtection password="D332" sheet="1"/>
  <mergeCells count="34">
    <mergeCell ref="AA3:AA5"/>
    <mergeCell ref="AB3:AB5"/>
    <mergeCell ref="AC3:AC5"/>
    <mergeCell ref="AD3:AD5"/>
    <mergeCell ref="AI3:AI5"/>
    <mergeCell ref="AE3:AE5"/>
    <mergeCell ref="AF3:AF5"/>
    <mergeCell ref="AG3:AG5"/>
    <mergeCell ref="AH3:AH5"/>
    <mergeCell ref="Y3:Y5"/>
    <mergeCell ref="Z3:Z5"/>
    <mergeCell ref="B3:B5"/>
    <mergeCell ref="C3:C5"/>
    <mergeCell ref="D3:D5"/>
    <mergeCell ref="E3:E5"/>
    <mergeCell ref="F3:F5"/>
    <mergeCell ref="G3:G5"/>
    <mergeCell ref="L3:L5"/>
    <mergeCell ref="M3:M5"/>
    <mergeCell ref="X3:X5"/>
    <mergeCell ref="H3:H5"/>
    <mergeCell ref="I3:I5"/>
    <mergeCell ref="J3:J5"/>
    <mergeCell ref="K3:K5"/>
    <mergeCell ref="V3:V5"/>
    <mergeCell ref="N3:N5"/>
    <mergeCell ref="O3:O5"/>
    <mergeCell ref="P3:P5"/>
    <mergeCell ref="W3:W5"/>
    <mergeCell ref="Q3:Q5"/>
    <mergeCell ref="R3:R5"/>
    <mergeCell ref="S3:S5"/>
    <mergeCell ref="U3:U5"/>
    <mergeCell ref="T3:T5"/>
  </mergeCells>
  <phoneticPr fontId="5" type="noConversion"/>
  <pageMargins left="0.17" right="0.17" top="0.89" bottom="0.42" header="0.17" footer="0.17"/>
  <pageSetup paperSize="9" scale="65" orientation="landscape" horizontalDpi="1200" verticalDpi="1200" r:id="rId1"/>
  <headerFooter alignWithMargins="0">
    <oddFooter>&amp;L&amp;Z&amp;F&amp;A&amp;C&amp;P/&amp;N&amp;R&amp;D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indexed="57"/>
  </sheetPr>
  <dimension ref="B1:AJ80"/>
  <sheetViews>
    <sheetView showGridLines="0" zoomScale="60" zoomScaleNormal="60" workbookViewId="0">
      <pane xSplit="5" ySplit="26" topLeftCell="F27" activePane="bottomRight" state="frozen"/>
      <selection activeCell="M26" sqref="M26"/>
      <selection pane="topRight" activeCell="M26" sqref="M26"/>
      <selection pane="bottomLeft" activeCell="M26" sqref="M26"/>
      <selection pane="bottomRight" activeCell="C27" sqref="C27"/>
    </sheetView>
  </sheetViews>
  <sheetFormatPr defaultRowHeight="13.2" x14ac:dyDescent="0.25"/>
  <cols>
    <col min="1" max="1" width="3.109375" customWidth="1"/>
    <col min="2" max="2" width="9.33203125" customWidth="1"/>
    <col min="3" max="3" width="10.109375" customWidth="1"/>
    <col min="4" max="4" width="8.88671875" customWidth="1"/>
    <col min="5" max="5" width="8.109375" customWidth="1"/>
    <col min="6" max="6" width="7" customWidth="1"/>
    <col min="7" max="7" width="7.6640625" customWidth="1"/>
    <col min="8" max="27" width="5.6640625" customWidth="1"/>
    <col min="28" max="28" width="8.33203125" customWidth="1"/>
    <col min="30" max="30" width="10.109375" customWidth="1"/>
    <col min="31" max="31" width="9.5546875" customWidth="1"/>
    <col min="32" max="32" width="12.44140625" customWidth="1"/>
    <col min="34" max="34" width="13" customWidth="1"/>
    <col min="35" max="35" width="13.109375" bestFit="1" customWidth="1"/>
    <col min="36" max="36" width="11.33203125" customWidth="1"/>
  </cols>
  <sheetData>
    <row r="1" spans="2:31" ht="16.2" thickBot="1" x14ac:dyDescent="0.35">
      <c r="B1" s="53" t="s">
        <v>175</v>
      </c>
    </row>
    <row r="2" spans="2:31" ht="16.2" thickBot="1" x14ac:dyDescent="0.35">
      <c r="B2" s="53"/>
      <c r="F2" s="262" t="s">
        <v>2</v>
      </c>
      <c r="G2" s="263" t="s">
        <v>209</v>
      </c>
    </row>
    <row r="3" spans="2:31" ht="13.8" thickBot="1" x14ac:dyDescent="0.3">
      <c r="F3" s="260">
        <v>1</v>
      </c>
      <c r="G3" s="261">
        <f>+fill_data!M9</f>
        <v>4135</v>
      </c>
      <c r="H3" s="70"/>
      <c r="S3" s="270">
        <f>+E6</f>
        <v>4</v>
      </c>
      <c r="T3" s="271">
        <v>1</v>
      </c>
    </row>
    <row r="4" spans="2:31" x14ac:dyDescent="0.25">
      <c r="B4" s="167" t="s">
        <v>108</v>
      </c>
      <c r="C4" s="212"/>
      <c r="D4" s="486" t="str">
        <f>+fill_data!C4</f>
        <v>สิงห์บุรี</v>
      </c>
      <c r="E4" s="487"/>
      <c r="F4" s="73">
        <f t="shared" ref="F4:F12" si="0">IF(F3="","",IF(F3+1&lt;=$E$9,F3+1,""))</f>
        <v>2</v>
      </c>
      <c r="G4" s="102">
        <f>+fill_data!M10</f>
        <v>8005</v>
      </c>
      <c r="H4" s="70"/>
      <c r="S4" s="270">
        <f>IF(+S3+1&gt;52,+S3+1-52,S3+1)</f>
        <v>5</v>
      </c>
      <c r="T4" s="271">
        <v>2</v>
      </c>
    </row>
    <row r="5" spans="2:31" x14ac:dyDescent="0.25">
      <c r="B5" s="213" t="s">
        <v>146</v>
      </c>
      <c r="C5" s="165"/>
      <c r="D5" s="488" t="str">
        <f>+fill_data!J10</f>
        <v>ข้าว กข.(นาดำ)</v>
      </c>
      <c r="E5" s="489"/>
      <c r="F5" s="73">
        <f t="shared" si="0"/>
        <v>3</v>
      </c>
      <c r="G5" s="102">
        <f>+fill_data!M11</f>
        <v>4030</v>
      </c>
      <c r="H5" s="70"/>
      <c r="S5" s="270">
        <f t="shared" ref="S5:S22" si="1">IF(+S4+1&gt;52,+S4+1-52,S4+1)</f>
        <v>6</v>
      </c>
      <c r="T5" s="271">
        <v>3</v>
      </c>
      <c r="V5" s="268"/>
    </row>
    <row r="6" spans="2:31" x14ac:dyDescent="0.25">
      <c r="B6" s="214" t="s">
        <v>147</v>
      </c>
      <c r="C6" s="165"/>
      <c r="D6" s="47">
        <f>VLOOKUP(D5,Crop!$B$3:$C$35,2,FALSE)</f>
        <v>13</v>
      </c>
      <c r="E6" s="219">
        <f>+fill_data!K11</f>
        <v>4</v>
      </c>
      <c r="F6" s="73">
        <f t="shared" si="0"/>
        <v>4</v>
      </c>
      <c r="G6" s="102">
        <f>+fill_data!M12</f>
        <v>3428</v>
      </c>
      <c r="H6" s="70"/>
      <c r="S6" s="270">
        <f t="shared" si="1"/>
        <v>7</v>
      </c>
      <c r="T6" s="271">
        <v>4</v>
      </c>
    </row>
    <row r="7" spans="2:31" x14ac:dyDescent="0.25">
      <c r="B7" s="162" t="s">
        <v>215</v>
      </c>
      <c r="C7" s="165"/>
      <c r="D7" s="484" t="str">
        <f>+fill_data!C5</f>
        <v>ลพบุรี</v>
      </c>
      <c r="E7" s="485"/>
      <c r="F7" s="73">
        <f t="shared" si="0"/>
        <v>5</v>
      </c>
      <c r="G7" s="102">
        <f>+fill_data!M13</f>
        <v>4240</v>
      </c>
      <c r="H7" s="70"/>
      <c r="S7" s="270">
        <f t="shared" si="1"/>
        <v>8</v>
      </c>
      <c r="T7" s="271">
        <v>5</v>
      </c>
    </row>
    <row r="8" spans="2:31" x14ac:dyDescent="0.25">
      <c r="B8" s="164" t="s">
        <v>211</v>
      </c>
      <c r="C8" s="163"/>
      <c r="D8" s="215"/>
      <c r="E8" s="218">
        <f>+fill_data!K12</f>
        <v>27663</v>
      </c>
      <c r="F8" s="73">
        <f t="shared" si="0"/>
        <v>6</v>
      </c>
      <c r="G8" s="102">
        <f>+fill_data!M14</f>
        <v>3825</v>
      </c>
      <c r="H8" s="70"/>
      <c r="S8" s="270">
        <f t="shared" si="1"/>
        <v>9</v>
      </c>
      <c r="T8" s="271">
        <v>6</v>
      </c>
      <c r="AC8" s="126"/>
    </row>
    <row r="9" spans="2:31" x14ac:dyDescent="0.25">
      <c r="B9" s="164" t="s">
        <v>214</v>
      </c>
      <c r="C9" s="165"/>
      <c r="D9" s="216"/>
      <c r="E9" s="274">
        <f>+fill_data!K13</f>
        <v>6</v>
      </c>
      <c r="F9" s="73" t="str">
        <f t="shared" si="0"/>
        <v/>
      </c>
      <c r="G9" s="102">
        <f>+fill_data!M15</f>
        <v>0</v>
      </c>
      <c r="H9" s="70"/>
      <c r="S9" s="270">
        <f t="shared" si="1"/>
        <v>10</v>
      </c>
      <c r="T9" s="271">
        <v>7</v>
      </c>
    </row>
    <row r="10" spans="2:31" x14ac:dyDescent="0.25">
      <c r="B10" s="162" t="s">
        <v>212</v>
      </c>
      <c r="C10" s="165"/>
      <c r="D10" s="216"/>
      <c r="E10" s="219">
        <f>+fill_data!D6</f>
        <v>7</v>
      </c>
      <c r="F10" s="73" t="str">
        <f t="shared" si="0"/>
        <v/>
      </c>
      <c r="G10" s="102">
        <f>+fill_data!M16</f>
        <v>0</v>
      </c>
      <c r="H10" s="70"/>
      <c r="I10" s="44" t="s">
        <v>189</v>
      </c>
      <c r="M10" s="44"/>
      <c r="N10" s="44"/>
      <c r="O10" s="44"/>
      <c r="P10" s="44"/>
      <c r="Q10" s="44"/>
      <c r="R10" s="44"/>
      <c r="S10" s="270">
        <f t="shared" si="1"/>
        <v>11</v>
      </c>
      <c r="T10" s="272">
        <v>8</v>
      </c>
      <c r="U10" s="44"/>
      <c r="W10" s="44"/>
      <c r="X10" s="44"/>
      <c r="Y10" s="44"/>
      <c r="Z10" s="44"/>
      <c r="AA10" s="44"/>
    </row>
    <row r="11" spans="2:31" ht="13.8" thickBot="1" x14ac:dyDescent="0.3">
      <c r="B11" s="161" t="s">
        <v>213</v>
      </c>
      <c r="C11" s="166"/>
      <c r="D11" s="217"/>
      <c r="E11" s="220">
        <f>+fill_data!K14</f>
        <v>100</v>
      </c>
      <c r="F11" s="73" t="str">
        <f t="shared" si="0"/>
        <v/>
      </c>
      <c r="G11" s="102">
        <f>+fill_data!M17</f>
        <v>0</v>
      </c>
      <c r="H11" s="70"/>
      <c r="I11" s="50" t="s">
        <v>174</v>
      </c>
      <c r="M11" s="50"/>
      <c r="N11" s="50"/>
      <c r="O11" s="50"/>
      <c r="P11" s="50"/>
      <c r="Q11" s="50"/>
      <c r="R11" s="50"/>
      <c r="S11" s="270">
        <f t="shared" si="1"/>
        <v>12</v>
      </c>
      <c r="T11" s="273">
        <v>9</v>
      </c>
      <c r="U11" s="50"/>
      <c r="W11" s="50"/>
      <c r="X11" s="50"/>
      <c r="Y11" s="50"/>
      <c r="Z11" s="50"/>
      <c r="AA11" s="50"/>
    </row>
    <row r="12" spans="2:31" x14ac:dyDescent="0.25">
      <c r="B12" s="45"/>
      <c r="C12" s="45"/>
      <c r="D12" s="45"/>
      <c r="E12" s="46"/>
      <c r="F12" s="238" t="str">
        <f t="shared" si="0"/>
        <v/>
      </c>
      <c r="G12" s="102">
        <f>+fill_data!M18</f>
        <v>0</v>
      </c>
      <c r="H12" s="70"/>
      <c r="S12" s="270">
        <f t="shared" si="1"/>
        <v>13</v>
      </c>
      <c r="T12" s="271">
        <v>10</v>
      </c>
    </row>
    <row r="13" spans="2:31" hidden="1" x14ac:dyDescent="0.25">
      <c r="B13" s="45"/>
      <c r="C13" s="45"/>
      <c r="D13" s="45"/>
      <c r="E13" s="46"/>
      <c r="F13" s="238" t="str">
        <f t="shared" ref="F13:F22" si="2">IF(F12="","",IF(F12+1&lt;=$E$9,F12+1,""))</f>
        <v/>
      </c>
      <c r="G13" s="102">
        <f>+fill_data!M19</f>
        <v>0</v>
      </c>
      <c r="H13" s="70"/>
      <c r="S13" s="270">
        <f t="shared" si="1"/>
        <v>14</v>
      </c>
      <c r="T13" s="271">
        <v>11</v>
      </c>
    </row>
    <row r="14" spans="2:31" hidden="1" x14ac:dyDescent="0.25">
      <c r="B14" s="45"/>
      <c r="C14" s="45"/>
      <c r="D14" s="45"/>
      <c r="E14" s="46"/>
      <c r="F14" s="238" t="str">
        <f t="shared" si="2"/>
        <v/>
      </c>
      <c r="G14" s="102">
        <f>+fill_data!M20</f>
        <v>0</v>
      </c>
      <c r="H14" s="70"/>
      <c r="S14" s="270">
        <f t="shared" si="1"/>
        <v>15</v>
      </c>
      <c r="T14" s="271">
        <v>12</v>
      </c>
    </row>
    <row r="15" spans="2:31" hidden="1" x14ac:dyDescent="0.25">
      <c r="B15" s="45"/>
      <c r="C15" s="45"/>
      <c r="D15" s="45"/>
      <c r="E15" s="46"/>
      <c r="F15" s="238" t="str">
        <f t="shared" si="2"/>
        <v/>
      </c>
      <c r="G15" s="102">
        <f>+fill_data!M21</f>
        <v>0</v>
      </c>
      <c r="H15" s="70"/>
      <c r="S15" s="270">
        <f t="shared" si="1"/>
        <v>16</v>
      </c>
      <c r="T15" s="271">
        <v>13</v>
      </c>
      <c r="AE15" s="269"/>
    </row>
    <row r="16" spans="2:31" hidden="1" x14ac:dyDescent="0.25">
      <c r="B16" s="45"/>
      <c r="C16" s="45"/>
      <c r="D16" s="45"/>
      <c r="E16" s="46"/>
      <c r="F16" s="238" t="str">
        <f t="shared" si="2"/>
        <v/>
      </c>
      <c r="G16" s="102">
        <f>+fill_data!M22</f>
        <v>0</v>
      </c>
      <c r="H16" s="70"/>
      <c r="S16" s="270">
        <f t="shared" si="1"/>
        <v>17</v>
      </c>
      <c r="T16" s="271">
        <v>14</v>
      </c>
    </row>
    <row r="17" spans="2:36" hidden="1" x14ac:dyDescent="0.25">
      <c r="B17" s="45"/>
      <c r="C17" s="45"/>
      <c r="D17" s="45"/>
      <c r="E17" s="46"/>
      <c r="F17" s="238" t="str">
        <f t="shared" si="2"/>
        <v/>
      </c>
      <c r="G17" s="102">
        <f>+fill_data!M23</f>
        <v>0</v>
      </c>
      <c r="H17" s="70"/>
      <c r="S17" s="270">
        <f t="shared" si="1"/>
        <v>18</v>
      </c>
      <c r="T17" s="271">
        <v>15</v>
      </c>
    </row>
    <row r="18" spans="2:36" hidden="1" x14ac:dyDescent="0.25">
      <c r="B18" s="45"/>
      <c r="C18" s="45"/>
      <c r="D18" s="45"/>
      <c r="E18" s="46"/>
      <c r="F18" s="238" t="str">
        <f t="shared" si="2"/>
        <v/>
      </c>
      <c r="G18" s="102">
        <f>+fill_data!M24</f>
        <v>0</v>
      </c>
      <c r="H18" s="70"/>
      <c r="S18" s="270">
        <f t="shared" si="1"/>
        <v>19</v>
      </c>
      <c r="T18" s="271">
        <v>16</v>
      </c>
    </row>
    <row r="19" spans="2:36" hidden="1" x14ac:dyDescent="0.25">
      <c r="B19" s="45"/>
      <c r="C19" s="45"/>
      <c r="D19" s="45"/>
      <c r="E19" s="46"/>
      <c r="F19" s="238" t="str">
        <f t="shared" si="2"/>
        <v/>
      </c>
      <c r="G19" s="102">
        <f>+fill_data!M25</f>
        <v>0</v>
      </c>
      <c r="H19" s="70"/>
      <c r="S19" s="270">
        <f t="shared" si="1"/>
        <v>20</v>
      </c>
      <c r="T19" s="271">
        <v>17</v>
      </c>
    </row>
    <row r="20" spans="2:36" hidden="1" x14ac:dyDescent="0.25">
      <c r="B20" s="45"/>
      <c r="C20" s="45"/>
      <c r="D20" s="45"/>
      <c r="E20" s="46"/>
      <c r="F20" s="238" t="str">
        <f t="shared" si="2"/>
        <v/>
      </c>
      <c r="G20" s="102">
        <f>+fill_data!M26</f>
        <v>0</v>
      </c>
      <c r="H20" s="70"/>
      <c r="S20" s="270">
        <f t="shared" si="1"/>
        <v>21</v>
      </c>
      <c r="T20" s="271">
        <v>18</v>
      </c>
    </row>
    <row r="21" spans="2:36" hidden="1" x14ac:dyDescent="0.25">
      <c r="B21" s="45"/>
      <c r="C21" s="45"/>
      <c r="D21" s="45"/>
      <c r="E21" s="46"/>
      <c r="F21" s="238" t="str">
        <f t="shared" si="2"/>
        <v/>
      </c>
      <c r="G21" s="102">
        <f>+fill_data!M27</f>
        <v>0</v>
      </c>
      <c r="H21" s="70"/>
      <c r="S21" s="270">
        <f t="shared" si="1"/>
        <v>22</v>
      </c>
      <c r="T21" s="271">
        <v>19</v>
      </c>
    </row>
    <row r="22" spans="2:36" ht="13.8" hidden="1" thickBot="1" x14ac:dyDescent="0.3">
      <c r="B22" s="45"/>
      <c r="C22" s="45"/>
      <c r="D22" s="45"/>
      <c r="E22" s="46"/>
      <c r="F22" s="103" t="str">
        <f t="shared" si="2"/>
        <v/>
      </c>
      <c r="G22" s="104">
        <f>+fill_data!M28</f>
        <v>0</v>
      </c>
      <c r="H22" s="70"/>
      <c r="S22" s="270">
        <f t="shared" si="1"/>
        <v>23</v>
      </c>
      <c r="T22" s="271">
        <v>20</v>
      </c>
    </row>
    <row r="23" spans="2:36" x14ac:dyDescent="0.25">
      <c r="B23" s="45"/>
      <c r="C23" s="45"/>
      <c r="D23" s="45"/>
      <c r="E23" s="46"/>
      <c r="H23" s="70"/>
      <c r="S23" s="270"/>
      <c r="T23" s="270"/>
    </row>
    <row r="24" spans="2:36" x14ac:dyDescent="0.25">
      <c r="B24" s="97" t="s">
        <v>190</v>
      </c>
      <c r="C24" s="97" t="s">
        <v>191</v>
      </c>
      <c r="D24" s="97" t="s">
        <v>192</v>
      </c>
      <c r="E24" s="97" t="s">
        <v>193</v>
      </c>
      <c r="F24" s="97" t="s">
        <v>194</v>
      </c>
      <c r="G24" s="97" t="s">
        <v>195</v>
      </c>
      <c r="H24" s="97" t="s">
        <v>204</v>
      </c>
      <c r="I24" s="97" t="s">
        <v>205</v>
      </c>
      <c r="J24" s="97" t="s">
        <v>206</v>
      </c>
      <c r="K24" s="97" t="s">
        <v>207</v>
      </c>
      <c r="L24" s="97" t="s">
        <v>208</v>
      </c>
      <c r="M24" s="97" t="s">
        <v>216</v>
      </c>
      <c r="N24" s="97" t="s">
        <v>217</v>
      </c>
      <c r="O24" s="97" t="s">
        <v>218</v>
      </c>
      <c r="P24" s="97" t="s">
        <v>219</v>
      </c>
      <c r="Q24" s="97" t="s">
        <v>220</v>
      </c>
      <c r="R24" s="97" t="s">
        <v>256</v>
      </c>
      <c r="S24" s="97" t="s">
        <v>257</v>
      </c>
      <c r="T24" s="97" t="s">
        <v>258</v>
      </c>
      <c r="U24" s="97" t="s">
        <v>259</v>
      </c>
      <c r="V24" s="97" t="s">
        <v>260</v>
      </c>
      <c r="W24" s="97" t="s">
        <v>261</v>
      </c>
      <c r="X24" s="97" t="s">
        <v>262</v>
      </c>
      <c r="Y24" s="97" t="s">
        <v>263</v>
      </c>
      <c r="Z24" s="97" t="s">
        <v>264</v>
      </c>
      <c r="AA24" s="97" t="s">
        <v>265</v>
      </c>
      <c r="AB24" s="97" t="s">
        <v>196</v>
      </c>
      <c r="AC24" s="97" t="s">
        <v>197</v>
      </c>
      <c r="AD24" s="97" t="s">
        <v>198</v>
      </c>
      <c r="AE24" s="97" t="s">
        <v>199</v>
      </c>
      <c r="AF24" s="97" t="s">
        <v>200</v>
      </c>
      <c r="AG24" s="97" t="s">
        <v>201</v>
      </c>
      <c r="AH24" s="97" t="s">
        <v>202</v>
      </c>
      <c r="AI24" s="97" t="s">
        <v>203</v>
      </c>
      <c r="AJ24" s="97" t="s">
        <v>239</v>
      </c>
    </row>
    <row r="25" spans="2:36" x14ac:dyDescent="0.25">
      <c r="B25" s="34" t="s">
        <v>163</v>
      </c>
      <c r="C25" s="35"/>
      <c r="D25" s="36" t="s">
        <v>166</v>
      </c>
      <c r="E25" s="36" t="s">
        <v>2</v>
      </c>
      <c r="F25" s="36" t="s">
        <v>2</v>
      </c>
      <c r="G25" s="36" t="s">
        <v>145</v>
      </c>
      <c r="H25" s="62" t="s">
        <v>167</v>
      </c>
      <c r="I25" s="63"/>
      <c r="J25" s="63"/>
      <c r="K25" s="64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36" t="s">
        <v>168</v>
      </c>
      <c r="AC25" s="36" t="s">
        <v>161</v>
      </c>
      <c r="AD25" s="37" t="s">
        <v>162</v>
      </c>
      <c r="AE25" s="38" t="s">
        <v>170</v>
      </c>
      <c r="AF25" s="38"/>
      <c r="AG25" s="38" t="s">
        <v>173</v>
      </c>
      <c r="AH25" s="38"/>
      <c r="AI25" s="36" t="s">
        <v>170</v>
      </c>
      <c r="AJ25" s="38" t="s">
        <v>253</v>
      </c>
    </row>
    <row r="26" spans="2:36" x14ac:dyDescent="0.25">
      <c r="B26" s="39" t="s">
        <v>164</v>
      </c>
      <c r="C26" s="40" t="s">
        <v>165</v>
      </c>
      <c r="D26" s="41"/>
      <c r="E26" s="41"/>
      <c r="F26" s="42" t="s">
        <v>210</v>
      </c>
      <c r="G26" s="41"/>
      <c r="H26" s="66">
        <v>1</v>
      </c>
      <c r="I26" s="66">
        <v>2</v>
      </c>
      <c r="J26" s="66">
        <v>3</v>
      </c>
      <c r="K26" s="66">
        <v>4</v>
      </c>
      <c r="L26" s="66">
        <v>5</v>
      </c>
      <c r="M26" s="66">
        <v>6</v>
      </c>
      <c r="N26" s="66">
        <v>7</v>
      </c>
      <c r="O26" s="66">
        <v>8</v>
      </c>
      <c r="P26" s="66">
        <v>9</v>
      </c>
      <c r="Q26" s="66">
        <v>10</v>
      </c>
      <c r="R26" s="66">
        <v>11</v>
      </c>
      <c r="S26" s="66">
        <v>12</v>
      </c>
      <c r="T26" s="66">
        <v>13</v>
      </c>
      <c r="U26" s="66">
        <v>14</v>
      </c>
      <c r="V26" s="66">
        <v>15</v>
      </c>
      <c r="W26" s="66">
        <v>16</v>
      </c>
      <c r="X26" s="66">
        <v>17</v>
      </c>
      <c r="Y26" s="66">
        <v>18</v>
      </c>
      <c r="Z26" s="66">
        <v>19</v>
      </c>
      <c r="AA26" s="66">
        <v>20</v>
      </c>
      <c r="AB26" s="42" t="s">
        <v>169</v>
      </c>
      <c r="AC26" s="41" t="s">
        <v>145</v>
      </c>
      <c r="AD26" s="41"/>
      <c r="AE26" s="39" t="s">
        <v>171</v>
      </c>
      <c r="AF26" s="43" t="s">
        <v>172</v>
      </c>
      <c r="AG26" s="39" t="s">
        <v>169</v>
      </c>
      <c r="AH26" s="43" t="s">
        <v>172</v>
      </c>
      <c r="AI26" s="41" t="s">
        <v>172</v>
      </c>
      <c r="AJ26" s="42" t="s">
        <v>172</v>
      </c>
    </row>
    <row r="27" spans="2:36" x14ac:dyDescent="0.25">
      <c r="B27" s="82">
        <v>39753</v>
      </c>
      <c r="C27" s="83">
        <v>39759</v>
      </c>
      <c r="D27" s="77">
        <f>+C27</f>
        <v>39759</v>
      </c>
      <c r="E27" s="67">
        <v>1</v>
      </c>
      <c r="F27" s="154">
        <f>IF(ISERROR(VLOOKUP(E27,Crop!$I$3:$J$70,2,FALSE)),0,VLOOKUP(paddy_Dry!E27,Crop!$I$3:$J$71,2,FALSE))</f>
        <v>0</v>
      </c>
      <c r="G27" s="75">
        <f>IF(ISERROR(HLOOKUP($D$5,Kc!$B$3:$AI$57,paddy_Dry!F27+3,FALSE)),0,HLOOKUP($D$5,Kc!$B$3:$AI$57,paddy_Dry!F27+3,FALSE))</f>
        <v>0</v>
      </c>
      <c r="H27" s="88">
        <f t="shared" ref="H27:H35" si="3">IF(G27&gt;0,IF(H$26&gt;$E$9,0,VLOOKUP(H$26,$F$3:$G$23,2,FALSE)),0)</f>
        <v>0</v>
      </c>
      <c r="I27" s="89">
        <f t="shared" ref="I27:R27" si="4">IF(H78&gt;0,IF(I$26&gt;$E$9,0,VLOOKUP(I$26,$F$3:$G$23,2,FALSE)),0)</f>
        <v>0</v>
      </c>
      <c r="J27" s="89">
        <f t="shared" si="4"/>
        <v>0</v>
      </c>
      <c r="K27" s="89">
        <f t="shared" si="4"/>
        <v>0</v>
      </c>
      <c r="L27" s="89">
        <f t="shared" si="4"/>
        <v>0</v>
      </c>
      <c r="M27" s="89">
        <f t="shared" si="4"/>
        <v>0</v>
      </c>
      <c r="N27" s="89">
        <f t="shared" si="4"/>
        <v>0</v>
      </c>
      <c r="O27" s="89">
        <f t="shared" si="4"/>
        <v>0</v>
      </c>
      <c r="P27" s="89">
        <f t="shared" si="4"/>
        <v>0</v>
      </c>
      <c r="Q27" s="89">
        <f t="shared" si="4"/>
        <v>0</v>
      </c>
      <c r="R27" s="89">
        <f t="shared" si="4"/>
        <v>0</v>
      </c>
      <c r="S27" s="89">
        <f t="shared" ref="S27:AA27" si="5">IF(R78&gt;0,IF(S$26&gt;$E$9,0,VLOOKUP(S$26,$F$3:$G$23,2,FALSE)),0)</f>
        <v>0</v>
      </c>
      <c r="T27" s="89">
        <f t="shared" si="5"/>
        <v>0</v>
      </c>
      <c r="U27" s="89">
        <f t="shared" si="5"/>
        <v>0</v>
      </c>
      <c r="V27" s="89">
        <f t="shared" si="5"/>
        <v>0</v>
      </c>
      <c r="W27" s="89">
        <f t="shared" si="5"/>
        <v>0</v>
      </c>
      <c r="X27" s="89">
        <f t="shared" si="5"/>
        <v>0</v>
      </c>
      <c r="Y27" s="89">
        <f t="shared" si="5"/>
        <v>0</v>
      </c>
      <c r="Z27" s="89">
        <f t="shared" si="5"/>
        <v>0</v>
      </c>
      <c r="AA27" s="89">
        <f t="shared" si="5"/>
        <v>0</v>
      </c>
      <c r="AB27" s="94">
        <f>SUM(H27:AA27)</f>
        <v>0</v>
      </c>
      <c r="AC27" s="264">
        <f>IF(ISERROR((H27*G27+I27*G78+J27*G77+K27*G76+L27*G75+M27*G74+N27*G73+O27*G72+P27*G71+Q27*G70+R27*G69+S27*G68+T27*G67+U27*G66+V27*G65+W27*G64+X27*G63+Y27*G62+Z27*G61+AA27*G60)/AB27),0,(H27*G27+I27*G78+J27*G77+K27*G76+L27*G75+M27*G74+N27*G73+O27*G72+P27*G71+Q27*G70+R27*G69+S27*G68+T27*G67+U27*G66+V27*G65+W27*G64+X27*G63+Y27*G62+Z27*G61+AA27*G60)/AB27)</f>
        <v>0</v>
      </c>
      <c r="AD27" s="75">
        <f>VLOOKUP($D$7,ETo!$B$4:$P$88,MONTH(D27)+2,FALSE)/4</f>
        <v>29.388608788929055</v>
      </c>
      <c r="AE27" s="75">
        <f>IF(AC27*AD27=0,0,(AC27*AD27)+$E$10)</f>
        <v>0</v>
      </c>
      <c r="AF27" s="76">
        <f>AE27*AB27*1.6</f>
        <v>0</v>
      </c>
      <c r="AG27" s="76">
        <f>IF(ISERROR(INDEX(H27:AA27,1,IF(E27&lt;$E$6,0,VLOOKUP(E27,$S$3:$T$22,2,FALSE)))),0,INDEX(H27:AA27,1,IF(E27&lt;$E$6,0,VLOOKUP(E27,$S$3:$T$22,2,FALSE))))</f>
        <v>0</v>
      </c>
      <c r="AH27" s="76">
        <f>AG27*$E$11*1.6</f>
        <v>0</v>
      </c>
      <c r="AI27" s="76">
        <f>AF27+AH27</f>
        <v>0</v>
      </c>
      <c r="AJ27" s="302">
        <f>VLOOKUP(E27,[0]!eff_week,2,FALSE)/1000*AB27*1600</f>
        <v>0</v>
      </c>
    </row>
    <row r="28" spans="2:36" x14ac:dyDescent="0.25">
      <c r="B28" s="84">
        <f>C27+1</f>
        <v>39760</v>
      </c>
      <c r="C28" s="85">
        <f>B28+6</f>
        <v>39766</v>
      </c>
      <c r="D28" s="77">
        <f>+C28</f>
        <v>39766</v>
      </c>
      <c r="E28" s="68">
        <v>2</v>
      </c>
      <c r="F28" s="266">
        <f>IF(ISERROR(VLOOKUP(E28,Crop!$I$3:$J$70,2,FALSE)),0,VLOOKUP(paddy_Dry!E28,Crop!$I$3:$J$71,2,FALSE))</f>
        <v>0</v>
      </c>
      <c r="G28" s="78">
        <f>IF(ISERROR(HLOOKUP($D$5,Kc!$B$3:$AI$57,paddy_Dry!F28+3,FALSE)),0,HLOOKUP($D$5,Kc!$B$3:$AI$57,paddy_Dry!F28+3,FALSE))</f>
        <v>0</v>
      </c>
      <c r="H28" s="90">
        <f t="shared" si="3"/>
        <v>0</v>
      </c>
      <c r="I28" s="91">
        <f t="shared" ref="I28:R36" si="6">IF(H27&gt;0,IF(I$26&gt;$E$9,0,VLOOKUP(I$26,$F$3:$G$23,2,FALSE)),0)</f>
        <v>0</v>
      </c>
      <c r="J28" s="91">
        <f t="shared" si="6"/>
        <v>0</v>
      </c>
      <c r="K28" s="91">
        <f t="shared" si="6"/>
        <v>0</v>
      </c>
      <c r="L28" s="91">
        <f t="shared" si="6"/>
        <v>0</v>
      </c>
      <c r="M28" s="91">
        <f t="shared" si="6"/>
        <v>0</v>
      </c>
      <c r="N28" s="91">
        <f t="shared" si="6"/>
        <v>0</v>
      </c>
      <c r="O28" s="91">
        <f t="shared" si="6"/>
        <v>0</v>
      </c>
      <c r="P28" s="91">
        <f t="shared" si="6"/>
        <v>0</v>
      </c>
      <c r="Q28" s="91">
        <f t="shared" si="6"/>
        <v>0</v>
      </c>
      <c r="R28" s="91">
        <f t="shared" si="6"/>
        <v>0</v>
      </c>
      <c r="S28" s="91">
        <f t="shared" ref="S28:AA36" si="7">IF(R27&gt;0,IF(S$26&gt;$E$9,0,VLOOKUP(S$26,$F$3:$G$23,2,FALSE)),0)</f>
        <v>0</v>
      </c>
      <c r="T28" s="91">
        <f t="shared" si="7"/>
        <v>0</v>
      </c>
      <c r="U28" s="91">
        <f t="shared" si="7"/>
        <v>0</v>
      </c>
      <c r="V28" s="91">
        <f t="shared" si="7"/>
        <v>0</v>
      </c>
      <c r="W28" s="91">
        <f t="shared" si="7"/>
        <v>0</v>
      </c>
      <c r="X28" s="91">
        <f t="shared" si="7"/>
        <v>0</v>
      </c>
      <c r="Y28" s="91">
        <f t="shared" si="7"/>
        <v>0</v>
      </c>
      <c r="Z28" s="91">
        <f t="shared" si="7"/>
        <v>0</v>
      </c>
      <c r="AA28" s="91">
        <f t="shared" si="7"/>
        <v>0</v>
      </c>
      <c r="AB28" s="95">
        <f t="shared" ref="AB28:AB78" si="8">SUM(H28:AA28)</f>
        <v>0</v>
      </c>
      <c r="AC28" s="264">
        <f>IF(ISERROR((H28*G28+I28*G27+J28*G78+K28*G77+L28*G76+M28*G75+N28*G74+O28*G73+P28*G72+Q28*G71+R28*G70+S28*G69+T28*G68+U28*G67+V28*G66+W28*G65+X28*G64+Y28*G63+Z28*G62+AA28*G61)/AB28),0,(H28*G28+I28*G27+J28*G78+K28*G77+L28*G76+M28*G75+N28*G74+O28*G73+P28*G72+Q28*G71+R28*G70+S28*G69+T28*G68+U28*G67+V28*G66+W28*G65+X28*G64+Y28*G63+Z28*G62+AA28*G61)/AB28)</f>
        <v>0</v>
      </c>
      <c r="AD28" s="78">
        <f>VLOOKUP($D$7,ETo!$B$4:$P$88,MONTH(D28)+2,FALSE)/4</f>
        <v>29.388608788929055</v>
      </c>
      <c r="AE28" s="78">
        <f t="shared" ref="AE28:AE78" si="9">IF(AC28*AD28=0,0,(AC28*AD28)+$E$10)</f>
        <v>0</v>
      </c>
      <c r="AF28" s="79">
        <f t="shared" ref="AF28:AF78" si="10">AE28*AB28*1.6</f>
        <v>0</v>
      </c>
      <c r="AG28" s="79">
        <f>IF(ISERROR(INDEX(H28:AA28,1,IF(E28&lt;$E$6,0,VLOOKUP(E28,$S$3:$T$22,2,FALSE)))),0,INDEX(H28:AA28,1,IF(E28&lt;$E$6,0,VLOOKUP(E28,$S$3:$T$22,2,FALSE))))</f>
        <v>0</v>
      </c>
      <c r="AH28" s="79">
        <f>AG28*$E$11*1.6</f>
        <v>0</v>
      </c>
      <c r="AI28" s="79">
        <f t="shared" ref="AI28:AI78" si="11">AF28+AH28</f>
        <v>0</v>
      </c>
      <c r="AJ28" s="302">
        <f>VLOOKUP(E28,[0]!eff_week,2,FALSE)/1000*AB28*1600</f>
        <v>0</v>
      </c>
    </row>
    <row r="29" spans="2:36" x14ac:dyDescent="0.25">
      <c r="B29" s="84">
        <f t="shared" ref="B29:B78" si="12">C28+1</f>
        <v>39767</v>
      </c>
      <c r="C29" s="85">
        <f t="shared" ref="C29:C78" si="13">B29+6</f>
        <v>39773</v>
      </c>
      <c r="D29" s="77">
        <f t="shared" ref="D29:D78" si="14">+C29</f>
        <v>39773</v>
      </c>
      <c r="E29" s="68">
        <v>3</v>
      </c>
      <c r="F29" s="266">
        <f>IF(ISERROR(VLOOKUP(E29,Crop!$I$3:$J$70,2,FALSE)),0,VLOOKUP(paddy_Dry!E29,Crop!$I$3:$J$71,2,FALSE))</f>
        <v>0</v>
      </c>
      <c r="G29" s="78">
        <f>IF(ISERROR(HLOOKUP($D$5,Kc!$B$3:$AI$57,paddy_Dry!F29+3,FALSE)),0,HLOOKUP($D$5,Kc!$B$3:$AI$57,paddy_Dry!F29+3,FALSE))</f>
        <v>0</v>
      </c>
      <c r="H29" s="90">
        <f t="shared" si="3"/>
        <v>0</v>
      </c>
      <c r="I29" s="91">
        <f t="shared" si="6"/>
        <v>0</v>
      </c>
      <c r="J29" s="91">
        <f t="shared" si="6"/>
        <v>0</v>
      </c>
      <c r="K29" s="91">
        <f t="shared" si="6"/>
        <v>0</v>
      </c>
      <c r="L29" s="91">
        <f t="shared" si="6"/>
        <v>0</v>
      </c>
      <c r="M29" s="91">
        <f t="shared" si="6"/>
        <v>0</v>
      </c>
      <c r="N29" s="91">
        <f t="shared" si="6"/>
        <v>0</v>
      </c>
      <c r="O29" s="91">
        <f t="shared" si="6"/>
        <v>0</v>
      </c>
      <c r="P29" s="91">
        <f t="shared" si="6"/>
        <v>0</v>
      </c>
      <c r="Q29" s="91">
        <f t="shared" si="6"/>
        <v>0</v>
      </c>
      <c r="R29" s="91">
        <f t="shared" si="6"/>
        <v>0</v>
      </c>
      <c r="S29" s="91">
        <f t="shared" si="7"/>
        <v>0</v>
      </c>
      <c r="T29" s="91">
        <f t="shared" si="7"/>
        <v>0</v>
      </c>
      <c r="U29" s="91">
        <f t="shared" si="7"/>
        <v>0</v>
      </c>
      <c r="V29" s="91">
        <f t="shared" si="7"/>
        <v>0</v>
      </c>
      <c r="W29" s="91">
        <f t="shared" si="7"/>
        <v>0</v>
      </c>
      <c r="X29" s="91">
        <f t="shared" si="7"/>
        <v>0</v>
      </c>
      <c r="Y29" s="91">
        <f t="shared" si="7"/>
        <v>0</v>
      </c>
      <c r="Z29" s="91">
        <f t="shared" si="7"/>
        <v>0</v>
      </c>
      <c r="AA29" s="91">
        <f t="shared" si="7"/>
        <v>0</v>
      </c>
      <c r="AB29" s="95">
        <f t="shared" si="8"/>
        <v>0</v>
      </c>
      <c r="AC29" s="264">
        <f>IF(ISERROR((H29*G29+I29*G28+J29*G27+K29*G78+L29*G77+M29*G76+N29*G75+O29*G74+P29*G73+Q29*G72+R29*G71+S29*G70+T29*G69+U29*G68+V29*G67+W29*G66+X29*G65+Y29*G64+Z29*G63+AA29*G62)/AB29),0,(H29*G29+I29*G28+J29*G27+K29*G78+L29*G77+M29*G76+N29*G75+O29*G74+P29*G73+Q29*G72+R29*G71+S29*G70+T29*G69+U29*G68+V29*G67+W29*G66+X29*G65+Y29*G64+Z29*G63+AA29*G62)/AB29)</f>
        <v>0</v>
      </c>
      <c r="AD29" s="78">
        <f>VLOOKUP($D$7,ETo!$B$4:$P$88,MONTH(D29)+2,FALSE)/4</f>
        <v>29.388608788929055</v>
      </c>
      <c r="AE29" s="78">
        <f t="shared" si="9"/>
        <v>0</v>
      </c>
      <c r="AF29" s="79">
        <f t="shared" si="10"/>
        <v>0</v>
      </c>
      <c r="AG29" s="79">
        <f>IF(ISERROR(INDEX(H29:AA29,1,IF(E29&lt;$E$6,0,VLOOKUP(E29,$S$3:$T$22,2,FALSE)))),0,INDEX(H29:AA29,1,IF(E29&lt;$E$6,0,VLOOKUP(E29,$S$3:$T$22,2,FALSE))))</f>
        <v>0</v>
      </c>
      <c r="AH29" s="79">
        <f>AG29*$E$11*1.6</f>
        <v>0</v>
      </c>
      <c r="AI29" s="79">
        <f t="shared" si="11"/>
        <v>0</v>
      </c>
      <c r="AJ29" s="302">
        <f>VLOOKUP(E29,[0]!eff_week,2,FALSE)/1000*AB29*1600</f>
        <v>0</v>
      </c>
    </row>
    <row r="30" spans="2:36" x14ac:dyDescent="0.25">
      <c r="B30" s="84">
        <f t="shared" si="12"/>
        <v>39774</v>
      </c>
      <c r="C30" s="85">
        <f t="shared" si="13"/>
        <v>39780</v>
      </c>
      <c r="D30" s="77">
        <f t="shared" si="14"/>
        <v>39780</v>
      </c>
      <c r="E30" s="68">
        <v>4</v>
      </c>
      <c r="F30" s="266">
        <f>IF(ISERROR(VLOOKUP(E30,Crop!$I$3:$J$70,2,FALSE)),0,VLOOKUP(paddy_Dry!E30,Crop!$I$3:$J$71,2,FALSE))</f>
        <v>1</v>
      </c>
      <c r="G30" s="78">
        <f>IF(ISERROR(HLOOKUP($D$5,Kc!$B$3:$AI$57,paddy_Dry!F30+3,FALSE)),0,HLOOKUP($D$5,Kc!$B$3:$AI$57,paddy_Dry!F30+3,FALSE))</f>
        <v>1.03</v>
      </c>
      <c r="H30" s="90">
        <f t="shared" si="3"/>
        <v>4135</v>
      </c>
      <c r="I30" s="91">
        <f t="shared" si="6"/>
        <v>0</v>
      </c>
      <c r="J30" s="91">
        <f t="shared" si="6"/>
        <v>0</v>
      </c>
      <c r="K30" s="91">
        <f t="shared" si="6"/>
        <v>0</v>
      </c>
      <c r="L30" s="91">
        <f t="shared" si="6"/>
        <v>0</v>
      </c>
      <c r="M30" s="91">
        <f t="shared" si="6"/>
        <v>0</v>
      </c>
      <c r="N30" s="91">
        <f t="shared" si="6"/>
        <v>0</v>
      </c>
      <c r="O30" s="91">
        <f t="shared" si="6"/>
        <v>0</v>
      </c>
      <c r="P30" s="91">
        <f t="shared" si="6"/>
        <v>0</v>
      </c>
      <c r="Q30" s="91">
        <f t="shared" si="6"/>
        <v>0</v>
      </c>
      <c r="R30" s="91">
        <f t="shared" si="6"/>
        <v>0</v>
      </c>
      <c r="S30" s="91">
        <f t="shared" si="7"/>
        <v>0</v>
      </c>
      <c r="T30" s="91">
        <f t="shared" si="7"/>
        <v>0</v>
      </c>
      <c r="U30" s="91">
        <f t="shared" si="7"/>
        <v>0</v>
      </c>
      <c r="V30" s="91">
        <f t="shared" si="7"/>
        <v>0</v>
      </c>
      <c r="W30" s="91">
        <f t="shared" si="7"/>
        <v>0</v>
      </c>
      <c r="X30" s="91">
        <f t="shared" si="7"/>
        <v>0</v>
      </c>
      <c r="Y30" s="91">
        <f t="shared" si="7"/>
        <v>0</v>
      </c>
      <c r="Z30" s="91">
        <f t="shared" si="7"/>
        <v>0</v>
      </c>
      <c r="AA30" s="91">
        <f t="shared" si="7"/>
        <v>0</v>
      </c>
      <c r="AB30" s="95">
        <f t="shared" si="8"/>
        <v>4135</v>
      </c>
      <c r="AC30" s="264">
        <f>IF(ISERROR((H30*G30+I30*G29+J30*G28+K30*G27+L30*G78+M30*G77+N30*G76+O30*G75+P30*G74+Q30*G73+R30*G72+S30*G71+T30*G70+U30*G69+V30*G68+W30*G67+X30*G66+Y30*G65+Z30*G64+AA30*G63)/AB30),0,(H30*G30+I30*G29+J30*G28+K30*G27+L30*G78+M30*G77+N30*G76+O30*G75+P30*G74+Q30*G73+R30*G72+S30*G71+T30*G70+U30*G69+V30*G68+W30*G67+X30*G66+Y30*G65+Z30*G64+AA30*G63)/AB30)</f>
        <v>1.03</v>
      </c>
      <c r="AD30" s="78">
        <f>VLOOKUP($D$7,ETo!$B$4:$P$88,MONTH(D30)+2,FALSE)/4</f>
        <v>29.388608788929055</v>
      </c>
      <c r="AE30" s="78">
        <f t="shared" si="9"/>
        <v>37.270267052596928</v>
      </c>
      <c r="AF30" s="79">
        <f t="shared" si="10"/>
        <v>246580.08681998128</v>
      </c>
      <c r="AG30" s="79">
        <f>IF(ISERROR(INDEX(H30:AA30,1,IF(E30&lt;$E$6,0,VLOOKUP(E30,$S$3:$T$22,2,FALSE)))),0,INDEX(H30:AA30,1,IF(E30&lt;$E$6,0,VLOOKUP(E30,$S$3:$T$22,2,FALSE))))</f>
        <v>4135</v>
      </c>
      <c r="AH30" s="79">
        <f>AG30*$E$11*1.6</f>
        <v>661600</v>
      </c>
      <c r="AI30" s="79">
        <f t="shared" si="11"/>
        <v>908180.08681998122</v>
      </c>
      <c r="AJ30" s="302">
        <f>VLOOKUP(E30,[0]!eff_week,2,FALSE)/1000*AB30*1600</f>
        <v>0</v>
      </c>
    </row>
    <row r="31" spans="2:36" x14ac:dyDescent="0.25">
      <c r="B31" s="84">
        <f t="shared" si="12"/>
        <v>39781</v>
      </c>
      <c r="C31" s="85">
        <f t="shared" si="13"/>
        <v>39787</v>
      </c>
      <c r="D31" s="77">
        <f t="shared" si="14"/>
        <v>39787</v>
      </c>
      <c r="E31" s="68">
        <v>5</v>
      </c>
      <c r="F31" s="266">
        <f>IF(ISERROR(VLOOKUP(E31,Crop!$I$3:$J$70,2,FALSE)),0,VLOOKUP(paddy_Dry!E31,Crop!$I$3:$J$71,2,FALSE))</f>
        <v>2</v>
      </c>
      <c r="G31" s="78">
        <f>IF(ISERROR(HLOOKUP($D$5,Kc!$B$3:$AI$57,paddy_Dry!F31+3,FALSE)),0,HLOOKUP($D$5,Kc!$B$3:$AI$57,paddy_Dry!F31+3,FALSE))</f>
        <v>1.07</v>
      </c>
      <c r="H31" s="90">
        <f t="shared" si="3"/>
        <v>4135</v>
      </c>
      <c r="I31" s="91">
        <f t="shared" si="6"/>
        <v>8005</v>
      </c>
      <c r="J31" s="91">
        <f t="shared" si="6"/>
        <v>0</v>
      </c>
      <c r="K31" s="91">
        <f t="shared" si="6"/>
        <v>0</v>
      </c>
      <c r="L31" s="91">
        <f t="shared" si="6"/>
        <v>0</v>
      </c>
      <c r="M31" s="91">
        <f t="shared" si="6"/>
        <v>0</v>
      </c>
      <c r="N31" s="91">
        <f t="shared" si="6"/>
        <v>0</v>
      </c>
      <c r="O31" s="91">
        <f t="shared" si="6"/>
        <v>0</v>
      </c>
      <c r="P31" s="91">
        <f t="shared" si="6"/>
        <v>0</v>
      </c>
      <c r="Q31" s="91">
        <f t="shared" si="6"/>
        <v>0</v>
      </c>
      <c r="R31" s="91">
        <f t="shared" si="6"/>
        <v>0</v>
      </c>
      <c r="S31" s="91">
        <f t="shared" si="7"/>
        <v>0</v>
      </c>
      <c r="T31" s="91">
        <f t="shared" si="7"/>
        <v>0</v>
      </c>
      <c r="U31" s="91">
        <f t="shared" si="7"/>
        <v>0</v>
      </c>
      <c r="V31" s="91">
        <f t="shared" si="7"/>
        <v>0</v>
      </c>
      <c r="W31" s="91">
        <f t="shared" si="7"/>
        <v>0</v>
      </c>
      <c r="X31" s="91">
        <f t="shared" si="7"/>
        <v>0</v>
      </c>
      <c r="Y31" s="91">
        <f t="shared" si="7"/>
        <v>0</v>
      </c>
      <c r="Z31" s="91">
        <f t="shared" si="7"/>
        <v>0</v>
      </c>
      <c r="AA31" s="91">
        <f t="shared" si="7"/>
        <v>0</v>
      </c>
      <c r="AB31" s="95">
        <f t="shared" si="8"/>
        <v>12140</v>
      </c>
      <c r="AC31" s="264">
        <f>IF(ISERROR((H31*G31+I31*G30+J31*G29+K31*G28+L31*G27+M31*G78+N31*G77+O31*G76+P31*G75+Q31*G74+R31*G73+S31*G72+T31*G71+U31*G70+V31*G69+W31*G68+X31*G67+Y31*G66+Z31*G65+AA31*G64)/AB31),0,(H31*G31+I31*G30+J31*G29+K31*G28+L31*G27+M31*G78+N31*G77+O31*G76+P31*G75+Q31*G74+R31*G73+S31*G72+T31*G71+U31*G70+V31*G69+W31*G68+X31*G67+Y31*G66+Z31*G65+AA31*G64)/AB31)</f>
        <v>1.0436243822075781</v>
      </c>
      <c r="AD31" s="78">
        <f>VLOOKUP($D$7,ETo!$B$4:$P$88,MONTH(D31)+2,FALSE)/4</f>
        <v>28.807219873882463</v>
      </c>
      <c r="AE31" s="78">
        <f t="shared" si="9"/>
        <v>37.063917043998451</v>
      </c>
      <c r="AF31" s="79">
        <f t="shared" si="10"/>
        <v>719929.52466262598</v>
      </c>
      <c r="AG31" s="79">
        <f>IF(ISERROR(INDEX(H31:AA31,1,IF(E31&lt;$E$6,0,VLOOKUP(E31,$S$3:$T$22,2,FALSE)))),0,INDEX(H31:AA31,1,IF(E31&lt;$E$6,0,VLOOKUP(E31,$S$3:$T$22,2,FALSE))))</f>
        <v>8005</v>
      </c>
      <c r="AH31" s="79">
        <f>AG31*$E$11*1.6</f>
        <v>1280800</v>
      </c>
      <c r="AI31" s="79">
        <f t="shared" si="11"/>
        <v>2000729.524662626</v>
      </c>
      <c r="AJ31" s="302">
        <f>VLOOKUP(E31,[0]!eff_week,2,FALSE)/1000*AB31*1600</f>
        <v>35235.136000000006</v>
      </c>
    </row>
    <row r="32" spans="2:36" x14ac:dyDescent="0.25">
      <c r="B32" s="84">
        <f t="shared" si="12"/>
        <v>39788</v>
      </c>
      <c r="C32" s="85">
        <f t="shared" si="13"/>
        <v>39794</v>
      </c>
      <c r="D32" s="77">
        <f t="shared" si="14"/>
        <v>39794</v>
      </c>
      <c r="E32" s="68">
        <v>6</v>
      </c>
      <c r="F32" s="266">
        <f>IF(ISERROR(VLOOKUP(E32,Crop!$I$3:$J$70,2,FALSE)),0,VLOOKUP(paddy_Dry!E32,Crop!$I$3:$J$71,2,FALSE))</f>
        <v>3</v>
      </c>
      <c r="G32" s="78">
        <f>IF(ISERROR(HLOOKUP($D$5,Kc!$B$3:$AI$57,paddy_Dry!F32+3,FALSE)),0,HLOOKUP($D$5,Kc!$B$3:$AI$57,paddy_Dry!F32+3,FALSE))</f>
        <v>1.1200000000000001</v>
      </c>
      <c r="H32" s="90">
        <f t="shared" si="3"/>
        <v>4135</v>
      </c>
      <c r="I32" s="91">
        <f t="shared" si="6"/>
        <v>8005</v>
      </c>
      <c r="J32" s="91">
        <f t="shared" si="6"/>
        <v>4030</v>
      </c>
      <c r="K32" s="91">
        <f t="shared" si="6"/>
        <v>0</v>
      </c>
      <c r="L32" s="91">
        <f t="shared" si="6"/>
        <v>0</v>
      </c>
      <c r="M32" s="91">
        <f t="shared" si="6"/>
        <v>0</v>
      </c>
      <c r="N32" s="91">
        <f t="shared" si="6"/>
        <v>0</v>
      </c>
      <c r="O32" s="91">
        <f t="shared" si="6"/>
        <v>0</v>
      </c>
      <c r="P32" s="91">
        <f t="shared" si="6"/>
        <v>0</v>
      </c>
      <c r="Q32" s="91">
        <f t="shared" si="6"/>
        <v>0</v>
      </c>
      <c r="R32" s="91">
        <f t="shared" si="6"/>
        <v>0</v>
      </c>
      <c r="S32" s="91">
        <f t="shared" si="7"/>
        <v>0</v>
      </c>
      <c r="T32" s="91">
        <f t="shared" si="7"/>
        <v>0</v>
      </c>
      <c r="U32" s="91">
        <f t="shared" si="7"/>
        <v>0</v>
      </c>
      <c r="V32" s="91">
        <f t="shared" si="7"/>
        <v>0</v>
      </c>
      <c r="W32" s="91">
        <f t="shared" si="7"/>
        <v>0</v>
      </c>
      <c r="X32" s="91">
        <f t="shared" si="7"/>
        <v>0</v>
      </c>
      <c r="Y32" s="91">
        <f t="shared" si="7"/>
        <v>0</v>
      </c>
      <c r="Z32" s="91">
        <f t="shared" si="7"/>
        <v>0</v>
      </c>
      <c r="AA32" s="91">
        <f t="shared" si="7"/>
        <v>0</v>
      </c>
      <c r="AB32" s="95">
        <f t="shared" si="8"/>
        <v>16170</v>
      </c>
      <c r="AC32" s="264">
        <f>IF(ISERROR((H32*G32+I32*G31+J32*G30+K32*G29+L32*G28+M32*G27+N32*G78+O32*G77+P32*G76+Q32*G75+R32*G74+S32*G73+T32*G72+U32*G71+V32*G70+W32*G69+X32*G68+Y32*G67+Z32*G66+AA32*G65)/AB32),0,(H32*G32+I32*G31+J32*G30+K32*G29+L32*G28+M32*G27+N32*G78+O32*G77+P32*G76+Q32*G75+R32*G74+S32*G73+T32*G72+U32*G71+V32*G70+W32*G69+X32*G68+Y32*G67+Z32*G66+AA32*G65)/AB32)</f>
        <v>1.0728169449598022</v>
      </c>
      <c r="AD32" s="78">
        <f>VLOOKUP($D$7,ETo!$B$4:$P$88,MONTH(D32)+2,FALSE)/4</f>
        <v>28.807219873882463</v>
      </c>
      <c r="AE32" s="78">
        <f t="shared" si="9"/>
        <v>37.904873617883879</v>
      </c>
      <c r="AF32" s="79">
        <f t="shared" si="10"/>
        <v>980674.89024189173</v>
      </c>
      <c r="AG32" s="79">
        <f t="shared" ref="AG32:AG78" si="15">IF(ISERROR(INDEX(H32:AA32,1,IF(E32&lt;$E$6,0,VLOOKUP(E32,$S$3:$T$22,2,FALSE)))),0,INDEX(H32:AA32,1,IF(E32&lt;$E$6,0,VLOOKUP(E32,$S$3:$T$22,2,FALSE))))</f>
        <v>4030</v>
      </c>
      <c r="AH32" s="79">
        <f t="shared" ref="AH32:AH78" si="16">AG32*$E$11*1.6</f>
        <v>644800</v>
      </c>
      <c r="AI32" s="79">
        <f t="shared" si="11"/>
        <v>1625474.8902418916</v>
      </c>
      <c r="AJ32" s="302">
        <f>VLOOKUP(E32,[0]!eff_week,2,FALSE)/1000*AB32*1600</f>
        <v>52054.463999999993</v>
      </c>
    </row>
    <row r="33" spans="2:36" x14ac:dyDescent="0.25">
      <c r="B33" s="84">
        <f t="shared" si="12"/>
        <v>39795</v>
      </c>
      <c r="C33" s="85">
        <f t="shared" si="13"/>
        <v>39801</v>
      </c>
      <c r="D33" s="77">
        <f t="shared" si="14"/>
        <v>39801</v>
      </c>
      <c r="E33" s="68">
        <v>7</v>
      </c>
      <c r="F33" s="266">
        <f>IF(ISERROR(VLOOKUP(E33,Crop!$I$3:$J$70,2,FALSE)),0,VLOOKUP(paddy_Dry!E33,Crop!$I$3:$J$71,2,FALSE))</f>
        <v>4</v>
      </c>
      <c r="G33" s="78">
        <f>IF(ISERROR(HLOOKUP($D$5,Kc!$B$3:$AI$57,paddy_Dry!F33+3,FALSE)),0,HLOOKUP($D$5,Kc!$B$3:$AI$57,paddy_Dry!F33+3,FALSE))</f>
        <v>1.29</v>
      </c>
      <c r="H33" s="90">
        <f t="shared" si="3"/>
        <v>4135</v>
      </c>
      <c r="I33" s="91">
        <f t="shared" si="6"/>
        <v>8005</v>
      </c>
      <c r="J33" s="91">
        <f t="shared" si="6"/>
        <v>4030</v>
      </c>
      <c r="K33" s="91">
        <f t="shared" si="6"/>
        <v>3428</v>
      </c>
      <c r="L33" s="91">
        <f t="shared" si="6"/>
        <v>0</v>
      </c>
      <c r="M33" s="91">
        <f t="shared" si="6"/>
        <v>0</v>
      </c>
      <c r="N33" s="91">
        <f t="shared" si="6"/>
        <v>0</v>
      </c>
      <c r="O33" s="91">
        <f t="shared" si="6"/>
        <v>0</v>
      </c>
      <c r="P33" s="91">
        <f t="shared" si="6"/>
        <v>0</v>
      </c>
      <c r="Q33" s="91">
        <f t="shared" si="6"/>
        <v>0</v>
      </c>
      <c r="R33" s="91">
        <f t="shared" si="6"/>
        <v>0</v>
      </c>
      <c r="S33" s="91">
        <f t="shared" si="7"/>
        <v>0</v>
      </c>
      <c r="T33" s="91">
        <f t="shared" si="7"/>
        <v>0</v>
      </c>
      <c r="U33" s="91">
        <f t="shared" si="7"/>
        <v>0</v>
      </c>
      <c r="V33" s="91">
        <f t="shared" si="7"/>
        <v>0</v>
      </c>
      <c r="W33" s="91">
        <f t="shared" si="7"/>
        <v>0</v>
      </c>
      <c r="X33" s="91">
        <f t="shared" si="7"/>
        <v>0</v>
      </c>
      <c r="Y33" s="91">
        <f t="shared" si="7"/>
        <v>0</v>
      </c>
      <c r="Z33" s="91">
        <f t="shared" si="7"/>
        <v>0</v>
      </c>
      <c r="AA33" s="91">
        <f t="shared" si="7"/>
        <v>0</v>
      </c>
      <c r="AB33" s="95">
        <f t="shared" si="8"/>
        <v>19598</v>
      </c>
      <c r="AC33" s="264">
        <f>IF(ISERROR((H33*G33+I33*G32+J33*G31+K33*G30+L33*G29+M33*G28+N33*G27+O33*G78+P33*G77+Q33*G76+R33*G75+S33*G74+T33*G73+U33*G72+V33*G71+W33*G70+X33*G69+Y33*G68+Z33*G67+AA33*G66)/AB33),0,(H33*G33+I33*G32+J33*G31+K33*G30+L33*G29+M33*G28+N33*G27+O33*G78+P33*G77+Q33*G76+R33*G75+S33*G74+T33*G73+U33*G72+V33*G71+W33*G70+X33*G69+Y33*G68+Z33*G67+AA33*G66)/AB33)</f>
        <v>1.1298443718746811</v>
      </c>
      <c r="AD33" s="78">
        <f>VLOOKUP($D$7,ETo!$B$4:$P$88,MONTH(D33)+2,FALSE)/4</f>
        <v>28.807219873882463</v>
      </c>
      <c r="AE33" s="78">
        <f t="shared" si="9"/>
        <v>39.547675243862564</v>
      </c>
      <c r="AF33" s="79">
        <f t="shared" si="10"/>
        <v>1240088.5430867497</v>
      </c>
      <c r="AG33" s="79">
        <f t="shared" si="15"/>
        <v>3428</v>
      </c>
      <c r="AH33" s="79">
        <f t="shared" si="16"/>
        <v>548480</v>
      </c>
      <c r="AI33" s="79">
        <f t="shared" si="11"/>
        <v>1788568.5430867497</v>
      </c>
      <c r="AJ33" s="302">
        <f>VLOOKUP(E33,[0]!eff_week,2,FALSE)/1000*AB33*1600</f>
        <v>0</v>
      </c>
    </row>
    <row r="34" spans="2:36" x14ac:dyDescent="0.25">
      <c r="B34" s="84">
        <f t="shared" si="12"/>
        <v>39802</v>
      </c>
      <c r="C34" s="85">
        <f t="shared" si="13"/>
        <v>39808</v>
      </c>
      <c r="D34" s="77">
        <f t="shared" si="14"/>
        <v>39808</v>
      </c>
      <c r="E34" s="68">
        <v>8</v>
      </c>
      <c r="F34" s="266">
        <f>IF(ISERROR(VLOOKUP(E34,Crop!$I$3:$J$70,2,FALSE)),0,VLOOKUP(paddy_Dry!E34,Crop!$I$3:$J$71,2,FALSE))</f>
        <v>5</v>
      </c>
      <c r="G34" s="78">
        <f>IF(ISERROR(HLOOKUP($D$5,Kc!$B$3:$AI$57,paddy_Dry!F34+3,FALSE)),0,HLOOKUP($D$5,Kc!$B$3:$AI$57,paddy_Dry!F34+3,FALSE))</f>
        <v>1.38</v>
      </c>
      <c r="H34" s="90">
        <f t="shared" si="3"/>
        <v>4135</v>
      </c>
      <c r="I34" s="91">
        <f t="shared" si="6"/>
        <v>8005</v>
      </c>
      <c r="J34" s="91">
        <f t="shared" si="6"/>
        <v>4030</v>
      </c>
      <c r="K34" s="91">
        <f t="shared" si="6"/>
        <v>3428</v>
      </c>
      <c r="L34" s="91">
        <f t="shared" si="6"/>
        <v>4240</v>
      </c>
      <c r="M34" s="91">
        <f t="shared" si="6"/>
        <v>0</v>
      </c>
      <c r="N34" s="91">
        <f t="shared" si="6"/>
        <v>0</v>
      </c>
      <c r="O34" s="91">
        <f t="shared" si="6"/>
        <v>0</v>
      </c>
      <c r="P34" s="91">
        <f t="shared" si="6"/>
        <v>0</v>
      </c>
      <c r="Q34" s="91">
        <f t="shared" si="6"/>
        <v>0</v>
      </c>
      <c r="R34" s="91">
        <f t="shared" si="6"/>
        <v>0</v>
      </c>
      <c r="S34" s="91">
        <f t="shared" si="7"/>
        <v>0</v>
      </c>
      <c r="T34" s="91">
        <f t="shared" si="7"/>
        <v>0</v>
      </c>
      <c r="U34" s="91">
        <f t="shared" si="7"/>
        <v>0</v>
      </c>
      <c r="V34" s="91">
        <f t="shared" si="7"/>
        <v>0</v>
      </c>
      <c r="W34" s="91">
        <f t="shared" si="7"/>
        <v>0</v>
      </c>
      <c r="X34" s="91">
        <f t="shared" si="7"/>
        <v>0</v>
      </c>
      <c r="Y34" s="91">
        <f t="shared" si="7"/>
        <v>0</v>
      </c>
      <c r="Z34" s="91">
        <f t="shared" si="7"/>
        <v>0</v>
      </c>
      <c r="AA34" s="91">
        <f t="shared" si="7"/>
        <v>0</v>
      </c>
      <c r="AB34" s="95">
        <f t="shared" si="8"/>
        <v>23838</v>
      </c>
      <c r="AC34" s="264">
        <f>IF(ISERROR((H34*G34+I34*G33+J34*G32+K34*G31+L34*G30+M34*G29+N34*G28+O34*G27+P34*G78+Q34*G77+R34*G76+S34*G75+T34*G74+U34*G73+V34*G72+W34*G71+X34*G70+Y34*G69+Z34*G68+AA34*G67)/AB34),0,(H34*G34+I34*G33+J34*G32+K34*G31+L34*G30+M34*G29+N34*G28+O34*G27+P34*G78+Q34*G77+R34*G76+S34*G75+T34*G74+U34*G73+V34*G72+W34*G71+X34*G70+Y34*G69+Z34*G68+AA34*G67)/AB34)</f>
        <v>1.1989894286433425</v>
      </c>
      <c r="AD34" s="78">
        <f>VLOOKUP($D$7,ETo!$B$4:$P$88,MONTH(D34)+2,FALSE)/4</f>
        <v>28.807219873882463</v>
      </c>
      <c r="AE34" s="78">
        <f t="shared" si="9"/>
        <v>41.539552097389475</v>
      </c>
      <c r="AF34" s="79">
        <f t="shared" si="10"/>
        <v>1584351.7486361125</v>
      </c>
      <c r="AG34" s="79">
        <f t="shared" si="15"/>
        <v>4240</v>
      </c>
      <c r="AH34" s="79">
        <f t="shared" si="16"/>
        <v>678400</v>
      </c>
      <c r="AI34" s="79">
        <f t="shared" si="11"/>
        <v>2262751.7486361125</v>
      </c>
      <c r="AJ34" s="302">
        <f>VLOOKUP(E34,[0]!eff_week,2,FALSE)/1000*AB34*1600</f>
        <v>0</v>
      </c>
    </row>
    <row r="35" spans="2:36" x14ac:dyDescent="0.25">
      <c r="B35" s="84">
        <f t="shared" si="12"/>
        <v>39809</v>
      </c>
      <c r="C35" s="85">
        <f t="shared" si="13"/>
        <v>39815</v>
      </c>
      <c r="D35" s="77">
        <f t="shared" si="14"/>
        <v>39815</v>
      </c>
      <c r="E35" s="68">
        <v>9</v>
      </c>
      <c r="F35" s="266">
        <f>IF(ISERROR(VLOOKUP(E35,Crop!$I$3:$J$70,2,FALSE)),0,VLOOKUP(paddy_Dry!E35,Crop!$I$3:$J$71,2,FALSE))</f>
        <v>6</v>
      </c>
      <c r="G35" s="78">
        <f>IF(ISERROR(HLOOKUP($D$5,Kc!$B$3:$AI$57,paddy_Dry!F35+3,FALSE)),0,HLOOKUP($D$5,Kc!$B$3:$AI$57,paddy_Dry!F35+3,FALSE))</f>
        <v>1.45</v>
      </c>
      <c r="H35" s="90">
        <f t="shared" si="3"/>
        <v>4135</v>
      </c>
      <c r="I35" s="91">
        <f t="shared" si="6"/>
        <v>8005</v>
      </c>
      <c r="J35" s="91">
        <f t="shared" si="6"/>
        <v>4030</v>
      </c>
      <c r="K35" s="91">
        <f t="shared" si="6"/>
        <v>3428</v>
      </c>
      <c r="L35" s="91">
        <f t="shared" si="6"/>
        <v>4240</v>
      </c>
      <c r="M35" s="91">
        <f t="shared" si="6"/>
        <v>3825</v>
      </c>
      <c r="N35" s="91">
        <f t="shared" si="6"/>
        <v>0</v>
      </c>
      <c r="O35" s="91">
        <f t="shared" si="6"/>
        <v>0</v>
      </c>
      <c r="P35" s="91">
        <f t="shared" si="6"/>
        <v>0</v>
      </c>
      <c r="Q35" s="91">
        <f t="shared" si="6"/>
        <v>0</v>
      </c>
      <c r="R35" s="91">
        <f t="shared" si="6"/>
        <v>0</v>
      </c>
      <c r="S35" s="91">
        <f t="shared" si="7"/>
        <v>0</v>
      </c>
      <c r="T35" s="91">
        <f t="shared" si="7"/>
        <v>0</v>
      </c>
      <c r="U35" s="91">
        <f t="shared" si="7"/>
        <v>0</v>
      </c>
      <c r="V35" s="91">
        <f t="shared" si="7"/>
        <v>0</v>
      </c>
      <c r="W35" s="91">
        <f t="shared" si="7"/>
        <v>0</v>
      </c>
      <c r="X35" s="91">
        <f t="shared" si="7"/>
        <v>0</v>
      </c>
      <c r="Y35" s="91">
        <f t="shared" si="7"/>
        <v>0</v>
      </c>
      <c r="Z35" s="91">
        <f t="shared" si="7"/>
        <v>0</v>
      </c>
      <c r="AA35" s="91">
        <f t="shared" si="7"/>
        <v>0</v>
      </c>
      <c r="AB35" s="95">
        <f t="shared" si="8"/>
        <v>27663</v>
      </c>
      <c r="AC35" s="264">
        <f>IF(ISERROR((H35*G35+I35*G34+J35*G33+K35*G32+L35*G31+M35*G30+N35*G29+O35*G28+P35*G27+Q35*G78+R35*G77+S35*G76+T35*G75+U35*G74+V35*G73+W35*G72+X35*G71+Y35*G70+Z35*G69+AA35*G68)/AB35),0,(H35*G35+I35*G34+J35*G33+K35*G32+L35*G31+M35*G30+N35*G29+O35*G28+P35*G27+Q35*G78+R35*G77+S35*G76+T35*G75+U35*G74+V35*G73+W35*G72+X35*G71+Y35*G70+Z35*G69+AA35*G68)/AB35)</f>
        <v>1.2492231500560316</v>
      </c>
      <c r="AD35" s="78">
        <f>VLOOKUP($D$7,ETo!$B$4:$P$88,MONTH(D35)+2,FALSE)/4</f>
        <v>28.717985178669089</v>
      </c>
      <c r="AE35" s="78">
        <f t="shared" si="9"/>
        <v>42.875171908159423</v>
      </c>
      <c r="AF35" s="79">
        <f t="shared" si="10"/>
        <v>1897689.4087926627</v>
      </c>
      <c r="AG35" s="79">
        <f t="shared" si="15"/>
        <v>3825</v>
      </c>
      <c r="AH35" s="79">
        <f t="shared" si="16"/>
        <v>612000</v>
      </c>
      <c r="AI35" s="79">
        <f t="shared" si="11"/>
        <v>2509689.4087926624</v>
      </c>
      <c r="AJ35" s="302">
        <f>VLOOKUP(E35,[0]!eff_week,2,FALSE)/1000*AB35*1600</f>
        <v>357937.08960000006</v>
      </c>
    </row>
    <row r="36" spans="2:36" x14ac:dyDescent="0.25">
      <c r="B36" s="84">
        <f t="shared" si="12"/>
        <v>39816</v>
      </c>
      <c r="C36" s="85">
        <f t="shared" si="13"/>
        <v>39822</v>
      </c>
      <c r="D36" s="77">
        <f t="shared" si="14"/>
        <v>39822</v>
      </c>
      <c r="E36" s="68">
        <v>10</v>
      </c>
      <c r="F36" s="266">
        <f>IF(ISERROR(VLOOKUP(E36,Crop!$I$3:$J$70,2,FALSE)),0,VLOOKUP(paddy_Dry!E36,Crop!$I$3:$J$71,2,FALSE))</f>
        <v>7</v>
      </c>
      <c r="G36" s="78">
        <f>IF(ISERROR(HLOOKUP($D$5,Kc!$B$3:$AI$57,paddy_Dry!F36+3,FALSE)),0,HLOOKUP($D$5,Kc!$B$3:$AI$57,paddy_Dry!F36+3,FALSE))</f>
        <v>1.5</v>
      </c>
      <c r="H36" s="90">
        <f t="shared" ref="H36:H78" si="17">IF(G36&gt;0,IF(H$26&gt;$E$9,0,VLOOKUP(H$26,$F$3:$G$23,2,FALSE)),0)</f>
        <v>4135</v>
      </c>
      <c r="I36" s="91">
        <f t="shared" si="6"/>
        <v>8005</v>
      </c>
      <c r="J36" s="91">
        <f t="shared" si="6"/>
        <v>4030</v>
      </c>
      <c r="K36" s="91">
        <f t="shared" si="6"/>
        <v>3428</v>
      </c>
      <c r="L36" s="91">
        <f t="shared" si="6"/>
        <v>4240</v>
      </c>
      <c r="M36" s="91">
        <f t="shared" si="6"/>
        <v>3825</v>
      </c>
      <c r="N36" s="91">
        <f t="shared" si="6"/>
        <v>0</v>
      </c>
      <c r="O36" s="91">
        <f t="shared" si="6"/>
        <v>0</v>
      </c>
      <c r="P36" s="91">
        <f t="shared" si="6"/>
        <v>0</v>
      </c>
      <c r="Q36" s="91">
        <f t="shared" si="6"/>
        <v>0</v>
      </c>
      <c r="R36" s="91">
        <f t="shared" si="6"/>
        <v>0</v>
      </c>
      <c r="S36" s="91">
        <f t="shared" si="7"/>
        <v>0</v>
      </c>
      <c r="T36" s="91">
        <f t="shared" si="7"/>
        <v>0</v>
      </c>
      <c r="U36" s="91">
        <f t="shared" si="7"/>
        <v>0</v>
      </c>
      <c r="V36" s="91">
        <f t="shared" si="7"/>
        <v>0</v>
      </c>
      <c r="W36" s="91">
        <f t="shared" si="7"/>
        <v>0</v>
      </c>
      <c r="X36" s="91">
        <f t="shared" si="7"/>
        <v>0</v>
      </c>
      <c r="Y36" s="91">
        <f t="shared" si="7"/>
        <v>0</v>
      </c>
      <c r="Z36" s="91">
        <f t="shared" si="7"/>
        <v>0</v>
      </c>
      <c r="AA36" s="91">
        <f t="shared" si="7"/>
        <v>0</v>
      </c>
      <c r="AB36" s="95">
        <f t="shared" si="8"/>
        <v>27663</v>
      </c>
      <c r="AC36" s="264">
        <f>IF(ISERROR((H36*G36+I36*G35+J36*G34+K36*G33+L36*G32+M36*G31+N36*G30+O36*G29+P36*G28+Q36*G27+R36*G78+S36*G77+T36*G76+U36*G75+V36*G74+W36*G73+X36*G72+Y36*G71+Z36*G70+AA36*G69)/AB36),0,(H36*G36+I36*G35+J36*G34+K36*G33+L36*G32+M36*G31+N36*G30+O36*G29+P36*G28+Q36*G27+R36*G78+S36*G77+T36*G76+U36*G75+V36*G74+W36*G73+X36*G72+Y36*G71+Z36*G70+AA36*G69)/AB36)</f>
        <v>1.3243256335176952</v>
      </c>
      <c r="AD36" s="78">
        <f>VLOOKUP($D$7,ETo!$B$4:$P$88,MONTH(D36)+2,FALSE)/4</f>
        <v>28.717985178669089</v>
      </c>
      <c r="AE36" s="78">
        <f t="shared" si="9"/>
        <v>45.031963915092724</v>
      </c>
      <c r="AF36" s="79">
        <f t="shared" si="10"/>
        <v>1993150.7484531363</v>
      </c>
      <c r="AG36" s="79">
        <f t="shared" si="15"/>
        <v>0</v>
      </c>
      <c r="AH36" s="79">
        <f t="shared" si="16"/>
        <v>0</v>
      </c>
      <c r="AI36" s="79">
        <f t="shared" si="11"/>
        <v>1993150.7484531363</v>
      </c>
      <c r="AJ36" s="302">
        <f>VLOOKUP(E36,[0]!eff_week,2,FALSE)/1000*AB36*1600</f>
        <v>0</v>
      </c>
    </row>
    <row r="37" spans="2:36" x14ac:dyDescent="0.25">
      <c r="B37" s="84">
        <f t="shared" si="12"/>
        <v>39823</v>
      </c>
      <c r="C37" s="85">
        <f t="shared" si="13"/>
        <v>39829</v>
      </c>
      <c r="D37" s="77">
        <f t="shared" si="14"/>
        <v>39829</v>
      </c>
      <c r="E37" s="68">
        <v>11</v>
      </c>
      <c r="F37" s="266">
        <f>IF(ISERROR(VLOOKUP(E37,Crop!$I$3:$J$70,2,FALSE)),0,VLOOKUP(paddy_Dry!E37,Crop!$I$3:$J$71,2,FALSE))</f>
        <v>8</v>
      </c>
      <c r="G37" s="78">
        <f>IF(ISERROR(HLOOKUP($D$5,Kc!$B$3:$AI$57,paddy_Dry!F37+3,FALSE)),0,HLOOKUP($D$5,Kc!$B$3:$AI$57,paddy_Dry!F37+3,FALSE))</f>
        <v>1.48</v>
      </c>
      <c r="H37" s="90">
        <f t="shared" si="17"/>
        <v>4135</v>
      </c>
      <c r="I37" s="91">
        <f t="shared" ref="I37:I78" si="18">IF(H36&gt;0,IF(I$26&gt;$E$9,0,VLOOKUP(I$26,$F$3:$G$23,2,FALSE)),0)</f>
        <v>8005</v>
      </c>
      <c r="J37" s="91">
        <f t="shared" ref="J37:J78" si="19">IF(I36&gt;0,IF(J$26&gt;$E$9,0,VLOOKUP(J$26,$F$3:$G$12,2,FALSE)),0)</f>
        <v>4030</v>
      </c>
      <c r="K37" s="91">
        <f t="shared" ref="K37:T46" si="20">IF(J36&gt;0,IF(K$26&gt;$E$9,0,VLOOKUP(K$26,$F$3:$G$23,2,FALSE)),0)</f>
        <v>3428</v>
      </c>
      <c r="L37" s="91">
        <f t="shared" si="20"/>
        <v>4240</v>
      </c>
      <c r="M37" s="91">
        <f t="shared" si="20"/>
        <v>3825</v>
      </c>
      <c r="N37" s="91">
        <f t="shared" si="20"/>
        <v>0</v>
      </c>
      <c r="O37" s="91">
        <f t="shared" si="20"/>
        <v>0</v>
      </c>
      <c r="P37" s="91">
        <f t="shared" si="20"/>
        <v>0</v>
      </c>
      <c r="Q37" s="91">
        <f t="shared" si="20"/>
        <v>0</v>
      </c>
      <c r="R37" s="91">
        <f t="shared" si="20"/>
        <v>0</v>
      </c>
      <c r="S37" s="91">
        <f t="shared" si="20"/>
        <v>0</v>
      </c>
      <c r="T37" s="91">
        <f t="shared" si="20"/>
        <v>0</v>
      </c>
      <c r="U37" s="91">
        <f t="shared" ref="U37:AA46" si="21">IF(T36&gt;0,IF(U$26&gt;$E$9,0,VLOOKUP(U$26,$F$3:$G$23,2,FALSE)),0)</f>
        <v>0</v>
      </c>
      <c r="V37" s="91">
        <f t="shared" si="21"/>
        <v>0</v>
      </c>
      <c r="W37" s="91">
        <f t="shared" si="21"/>
        <v>0</v>
      </c>
      <c r="X37" s="91">
        <f t="shared" si="21"/>
        <v>0</v>
      </c>
      <c r="Y37" s="91">
        <f t="shared" si="21"/>
        <v>0</v>
      </c>
      <c r="Z37" s="91">
        <f t="shared" si="21"/>
        <v>0</v>
      </c>
      <c r="AA37" s="91">
        <f t="shared" si="21"/>
        <v>0</v>
      </c>
      <c r="AB37" s="95">
        <f t="shared" si="8"/>
        <v>27663</v>
      </c>
      <c r="AC37" s="264">
        <f>IF(ISERROR((H37*G37+I37*G36+J37*G35+K37*G34+L37*G33+M37*G32+N37*G31+O37*G30+P37*G29+Q37*G28+R37*G27+S37*G78+T37*G77+U37*G76+V37*G75+W37*G74+X37*G73+Y37*G72+Z37*G71+AA37*G70)/AB37),0,(H37*G37+I37*G36+J37*G35+K37*G34+L37*G33+M37*G32+N37*G31+O37*G30+P37*G29+Q37*G28+R37*G27+S37*G78+T37*G77+U37*G76+V37*G75+W37*G74+X37*G73+Y37*G72+Z37*G71+AA37*G70)/AB37)</f>
        <v>1.3901254383111015</v>
      </c>
      <c r="AD37" s="78">
        <f>VLOOKUP($D$7,ETo!$B$4:$P$88,MONTH(D37)+2,FALSE)/4</f>
        <v>28.717985178669089</v>
      </c>
      <c r="AE37" s="78">
        <f t="shared" si="9"/>
        <v>46.921601733909085</v>
      </c>
      <c r="AF37" s="79">
        <f t="shared" si="10"/>
        <v>2076787.6300242033</v>
      </c>
      <c r="AG37" s="79">
        <f t="shared" si="15"/>
        <v>0</v>
      </c>
      <c r="AH37" s="79">
        <f t="shared" si="16"/>
        <v>0</v>
      </c>
      <c r="AI37" s="79">
        <f t="shared" si="11"/>
        <v>2076787.6300242033</v>
      </c>
      <c r="AJ37" s="302">
        <f>VLOOKUP(E37,[0]!eff_week,2,FALSE)/1000*AB37*1600</f>
        <v>0</v>
      </c>
    </row>
    <row r="38" spans="2:36" x14ac:dyDescent="0.25">
      <c r="B38" s="84">
        <f t="shared" si="12"/>
        <v>39830</v>
      </c>
      <c r="C38" s="85">
        <f t="shared" si="13"/>
        <v>39836</v>
      </c>
      <c r="D38" s="77">
        <f t="shared" si="14"/>
        <v>39836</v>
      </c>
      <c r="E38" s="68">
        <v>12</v>
      </c>
      <c r="F38" s="266">
        <f>IF(ISERROR(VLOOKUP(E38,Crop!$I$3:$J$70,2,FALSE)),0,VLOOKUP(paddy_Dry!E38,Crop!$I$3:$J$71,2,FALSE))</f>
        <v>9</v>
      </c>
      <c r="G38" s="78">
        <f>IF(ISERROR(HLOOKUP($D$5,Kc!$B$3:$AI$57,paddy_Dry!F38+3,FALSE)),0,HLOOKUP($D$5,Kc!$B$3:$AI$57,paddy_Dry!F38+3,FALSE))</f>
        <v>1.42</v>
      </c>
      <c r="H38" s="90">
        <f t="shared" si="17"/>
        <v>4135</v>
      </c>
      <c r="I38" s="91">
        <f t="shared" si="18"/>
        <v>8005</v>
      </c>
      <c r="J38" s="91">
        <f t="shared" si="19"/>
        <v>4030</v>
      </c>
      <c r="K38" s="91">
        <f t="shared" si="20"/>
        <v>3428</v>
      </c>
      <c r="L38" s="91">
        <f t="shared" si="20"/>
        <v>4240</v>
      </c>
      <c r="M38" s="91">
        <f t="shared" si="20"/>
        <v>3825</v>
      </c>
      <c r="N38" s="91">
        <f t="shared" si="20"/>
        <v>0</v>
      </c>
      <c r="O38" s="91">
        <f t="shared" si="20"/>
        <v>0</v>
      </c>
      <c r="P38" s="91">
        <f t="shared" si="20"/>
        <v>0</v>
      </c>
      <c r="Q38" s="91">
        <f t="shared" si="20"/>
        <v>0</v>
      </c>
      <c r="R38" s="91">
        <f t="shared" si="20"/>
        <v>0</v>
      </c>
      <c r="S38" s="91">
        <f t="shared" si="20"/>
        <v>0</v>
      </c>
      <c r="T38" s="91">
        <f t="shared" si="20"/>
        <v>0</v>
      </c>
      <c r="U38" s="91">
        <f t="shared" si="21"/>
        <v>0</v>
      </c>
      <c r="V38" s="91">
        <f t="shared" si="21"/>
        <v>0</v>
      </c>
      <c r="W38" s="91">
        <f t="shared" si="21"/>
        <v>0</v>
      </c>
      <c r="X38" s="91">
        <f t="shared" si="21"/>
        <v>0</v>
      </c>
      <c r="Y38" s="91">
        <f t="shared" si="21"/>
        <v>0</v>
      </c>
      <c r="Z38" s="91">
        <f t="shared" si="21"/>
        <v>0</v>
      </c>
      <c r="AA38" s="91">
        <f t="shared" si="21"/>
        <v>0</v>
      </c>
      <c r="AB38" s="95">
        <f t="shared" si="8"/>
        <v>27663</v>
      </c>
      <c r="AC38" s="264">
        <f>IF(ISERROR((H38*G38+I38*G37+J38*G36+K38*G35+L38*G34+M38*G33+N38*G32+O38*G31+P38*G30+Q38*G29+R38*G28+S38*G27+T38*G78+U38*G77+V38*G76+W38*G75+X38*G74+Y38*G73+Z38*G72+AA38*G71)/AB38),0,(H38*G38+I38*G37+J38*G36+K38*G35+L38*G34+M38*G33+N38*G32+O38*G31+P38*G30+Q38*G29+R38*G28+S38*G27+T38*G78+U38*G77+V38*G76+W38*G75+X38*G74+Y38*G73+Z38*G72+AA38*G71)/AB38)</f>
        <v>1.4286284929327981</v>
      </c>
      <c r="AD38" s="78">
        <f>VLOOKUP($D$7,ETo!$B$4:$P$88,MONTH(D38)+2,FALSE)/4</f>
        <v>28.717985178669089</v>
      </c>
      <c r="AE38" s="78">
        <f t="shared" si="9"/>
        <v>48.027331885868456</v>
      </c>
      <c r="AF38" s="79">
        <f t="shared" si="10"/>
        <v>2125728.1311340467</v>
      </c>
      <c r="AG38" s="79">
        <f t="shared" si="15"/>
        <v>0</v>
      </c>
      <c r="AH38" s="79">
        <f t="shared" si="16"/>
        <v>0</v>
      </c>
      <c r="AI38" s="79">
        <f t="shared" si="11"/>
        <v>2125728.1311340467</v>
      </c>
      <c r="AJ38" s="302">
        <f>VLOOKUP(E38,[0]!eff_week,2,FALSE)/1000*AB38*1600</f>
        <v>0</v>
      </c>
    </row>
    <row r="39" spans="2:36" x14ac:dyDescent="0.25">
      <c r="B39" s="84">
        <f t="shared" si="12"/>
        <v>39837</v>
      </c>
      <c r="C39" s="85">
        <f t="shared" si="13"/>
        <v>39843</v>
      </c>
      <c r="D39" s="77">
        <f t="shared" si="14"/>
        <v>39843</v>
      </c>
      <c r="E39" s="68">
        <v>13</v>
      </c>
      <c r="F39" s="266">
        <f>IF(ISERROR(VLOOKUP(E39,Crop!$I$3:$J$70,2,FALSE)),0,VLOOKUP(paddy_Dry!E39,Crop!$I$3:$J$71,2,FALSE))</f>
        <v>10</v>
      </c>
      <c r="G39" s="78">
        <f>IF(ISERROR(HLOOKUP($D$5,Kc!$B$3:$AI$57,paddy_Dry!F39+3,FALSE)),0,HLOOKUP($D$5,Kc!$B$3:$AI$57,paddy_Dry!F39+3,FALSE))</f>
        <v>1.34</v>
      </c>
      <c r="H39" s="90">
        <f t="shared" si="17"/>
        <v>4135</v>
      </c>
      <c r="I39" s="91">
        <f t="shared" si="18"/>
        <v>8005</v>
      </c>
      <c r="J39" s="91">
        <f t="shared" si="19"/>
        <v>4030</v>
      </c>
      <c r="K39" s="91">
        <f t="shared" si="20"/>
        <v>3428</v>
      </c>
      <c r="L39" s="91">
        <f t="shared" si="20"/>
        <v>4240</v>
      </c>
      <c r="M39" s="91">
        <f t="shared" si="20"/>
        <v>3825</v>
      </c>
      <c r="N39" s="91">
        <f t="shared" si="20"/>
        <v>0</v>
      </c>
      <c r="O39" s="91">
        <f t="shared" si="20"/>
        <v>0</v>
      </c>
      <c r="P39" s="91">
        <f t="shared" si="20"/>
        <v>0</v>
      </c>
      <c r="Q39" s="91">
        <f t="shared" si="20"/>
        <v>0</v>
      </c>
      <c r="R39" s="91">
        <f t="shared" si="20"/>
        <v>0</v>
      </c>
      <c r="S39" s="91">
        <f t="shared" si="20"/>
        <v>0</v>
      </c>
      <c r="T39" s="91">
        <f t="shared" si="20"/>
        <v>0</v>
      </c>
      <c r="U39" s="91">
        <f t="shared" si="21"/>
        <v>0</v>
      </c>
      <c r="V39" s="91">
        <f t="shared" si="21"/>
        <v>0</v>
      </c>
      <c r="W39" s="91">
        <f t="shared" si="21"/>
        <v>0</v>
      </c>
      <c r="X39" s="91">
        <f t="shared" si="21"/>
        <v>0</v>
      </c>
      <c r="Y39" s="91">
        <f t="shared" si="21"/>
        <v>0</v>
      </c>
      <c r="Z39" s="91">
        <f t="shared" si="21"/>
        <v>0</v>
      </c>
      <c r="AA39" s="91">
        <f t="shared" si="21"/>
        <v>0</v>
      </c>
      <c r="AB39" s="95">
        <f t="shared" si="8"/>
        <v>27663</v>
      </c>
      <c r="AC39" s="264">
        <f>IF(ISERROR((H39*G39+I39*G38+J39*G37+K39*G36+L39*G35+M39*G34+N39*G33+O39*G32+P39*G31+Q39*G30+R39*G29+S39*G28+T39*G27+U39*G78+V39*G77+W39*G76+X39*G75+Y39*G74+Z39*G73+AA39*G72)/AB39),0,(H39*G39+I39*G38+J39*G37+K39*G36+L39*G35+M39*G34+N39*G33+O39*G32+P39*G31+Q39*G30+R39*G29+S39*G28+T39*G27+U39*G78+V39*G77+W39*G76+X39*G75+Y39*G74+Z39*G73+AA39*G72)/AB39)</f>
        <v>1.4257636554242128</v>
      </c>
      <c r="AD39" s="78">
        <f>VLOOKUP($D$7,ETo!$B$4:$P$88,MONTH(D39)+2,FALSE)/4</f>
        <v>28.717985178669089</v>
      </c>
      <c r="AE39" s="78">
        <f t="shared" si="9"/>
        <v>47.945059524757603</v>
      </c>
      <c r="AF39" s="79">
        <f t="shared" si="10"/>
        <v>2122086.6906133913</v>
      </c>
      <c r="AG39" s="79">
        <f t="shared" si="15"/>
        <v>0</v>
      </c>
      <c r="AH39" s="79">
        <f t="shared" si="16"/>
        <v>0</v>
      </c>
      <c r="AI39" s="79">
        <f t="shared" si="11"/>
        <v>2122086.6906133913</v>
      </c>
      <c r="AJ39" s="302">
        <f>VLOOKUP(E39,[0]!eff_week,2,FALSE)/1000*AB39*1600</f>
        <v>0</v>
      </c>
    </row>
    <row r="40" spans="2:36" x14ac:dyDescent="0.25">
      <c r="B40" s="84">
        <f t="shared" si="12"/>
        <v>39844</v>
      </c>
      <c r="C40" s="85">
        <f t="shared" si="13"/>
        <v>39850</v>
      </c>
      <c r="D40" s="77">
        <f t="shared" si="14"/>
        <v>39850</v>
      </c>
      <c r="E40" s="68">
        <v>14</v>
      </c>
      <c r="F40" s="266">
        <f>IF(ISERROR(VLOOKUP(E40,Crop!$I$3:$J$70,2,FALSE)),0,VLOOKUP(paddy_Dry!E40,Crop!$I$3:$J$71,2,FALSE))</f>
        <v>11</v>
      </c>
      <c r="G40" s="78">
        <f>IF(ISERROR(HLOOKUP($D$5,Kc!$B$3:$AI$57,paddy_Dry!F40+3,FALSE)),0,HLOOKUP($D$5,Kc!$B$3:$AI$57,paddy_Dry!F40+3,FALSE))</f>
        <v>1.23</v>
      </c>
      <c r="H40" s="90">
        <f t="shared" si="17"/>
        <v>4135</v>
      </c>
      <c r="I40" s="91">
        <f t="shared" si="18"/>
        <v>8005</v>
      </c>
      <c r="J40" s="91">
        <f t="shared" si="19"/>
        <v>4030</v>
      </c>
      <c r="K40" s="91">
        <f t="shared" si="20"/>
        <v>3428</v>
      </c>
      <c r="L40" s="91">
        <f t="shared" si="20"/>
        <v>4240</v>
      </c>
      <c r="M40" s="91">
        <f t="shared" si="20"/>
        <v>3825</v>
      </c>
      <c r="N40" s="91">
        <f t="shared" si="20"/>
        <v>0</v>
      </c>
      <c r="O40" s="91">
        <f t="shared" si="20"/>
        <v>0</v>
      </c>
      <c r="P40" s="91">
        <f t="shared" si="20"/>
        <v>0</v>
      </c>
      <c r="Q40" s="91">
        <f t="shared" si="20"/>
        <v>0</v>
      </c>
      <c r="R40" s="91">
        <f t="shared" si="20"/>
        <v>0</v>
      </c>
      <c r="S40" s="91">
        <f t="shared" si="20"/>
        <v>0</v>
      </c>
      <c r="T40" s="91">
        <f t="shared" si="20"/>
        <v>0</v>
      </c>
      <c r="U40" s="91">
        <f t="shared" si="21"/>
        <v>0</v>
      </c>
      <c r="V40" s="91">
        <f t="shared" si="21"/>
        <v>0</v>
      </c>
      <c r="W40" s="91">
        <f t="shared" si="21"/>
        <v>0</v>
      </c>
      <c r="X40" s="91">
        <f t="shared" si="21"/>
        <v>0</v>
      </c>
      <c r="Y40" s="91">
        <f t="shared" si="21"/>
        <v>0</v>
      </c>
      <c r="Z40" s="91">
        <f t="shared" si="21"/>
        <v>0</v>
      </c>
      <c r="AA40" s="91">
        <f t="shared" si="21"/>
        <v>0</v>
      </c>
      <c r="AB40" s="95">
        <f t="shared" si="8"/>
        <v>27663</v>
      </c>
      <c r="AC40" s="264">
        <f>IF(ISERROR((H40*G40+I40*G39+J40*G38+K40*G37+L40*G36+M40*G35+N40*G34+O40*G33+P40*G32+Q40*G31+R40*G30+S40*G29+T40*G28+U40*G27+V40*G78+W40*G77+X40*G76+Y40*G75+Z40*G74+AA40*G73)/AB40),0,(H40*G40+I40*G39+J40*G38+K40*G37+L40*G36+M40*G35+N40*G34+O40*G33+P40*G32+Q40*G31+R40*G30+S40*G29+T40*G28+U40*G27+V40*G78+W40*G77+X40*G76+Y40*G75+Z40*G74+AA40*G73)/AB40)</f>
        <v>1.3922944004627118</v>
      </c>
      <c r="AD40" s="78">
        <f>VLOOKUP($D$7,ETo!$B$4:$P$88,MONTH(D40)+2,FALSE)/4</f>
        <v>30.830720496422146</v>
      </c>
      <c r="AE40" s="78">
        <f t="shared" si="9"/>
        <v>49.92543950939951</v>
      </c>
      <c r="AF40" s="79">
        <f t="shared" si="10"/>
        <v>2209739.8930376298</v>
      </c>
      <c r="AG40" s="79">
        <f t="shared" si="15"/>
        <v>0</v>
      </c>
      <c r="AH40" s="79">
        <f t="shared" si="16"/>
        <v>0</v>
      </c>
      <c r="AI40" s="79">
        <f t="shared" si="11"/>
        <v>2209739.8930376298</v>
      </c>
      <c r="AJ40" s="302">
        <f>VLOOKUP(E40,[0]!eff_week,2,FALSE)/1000*AB40*1600</f>
        <v>0</v>
      </c>
    </row>
    <row r="41" spans="2:36" x14ac:dyDescent="0.25">
      <c r="B41" s="84">
        <f t="shared" si="12"/>
        <v>39851</v>
      </c>
      <c r="C41" s="85">
        <f t="shared" si="13"/>
        <v>39857</v>
      </c>
      <c r="D41" s="77">
        <f t="shared" si="14"/>
        <v>39857</v>
      </c>
      <c r="E41" s="68">
        <v>15</v>
      </c>
      <c r="F41" s="266">
        <f>IF(ISERROR(VLOOKUP(E41,Crop!$I$3:$J$70,2,FALSE)),0,VLOOKUP(paddy_Dry!E41,Crop!$I$3:$J$71,2,FALSE))</f>
        <v>12</v>
      </c>
      <c r="G41" s="78">
        <f>IF(ISERROR(HLOOKUP($D$5,Kc!$B$3:$AI$57,paddy_Dry!F41+3,FALSE)),0,HLOOKUP($D$5,Kc!$B$3:$AI$57,paddy_Dry!F41+3,FALSE))</f>
        <v>0.94</v>
      </c>
      <c r="H41" s="90">
        <f t="shared" si="17"/>
        <v>4135</v>
      </c>
      <c r="I41" s="91">
        <f t="shared" si="18"/>
        <v>8005</v>
      </c>
      <c r="J41" s="91">
        <f t="shared" si="19"/>
        <v>4030</v>
      </c>
      <c r="K41" s="91">
        <f t="shared" si="20"/>
        <v>3428</v>
      </c>
      <c r="L41" s="91">
        <f t="shared" si="20"/>
        <v>4240</v>
      </c>
      <c r="M41" s="91">
        <f t="shared" si="20"/>
        <v>3825</v>
      </c>
      <c r="N41" s="91">
        <f t="shared" si="20"/>
        <v>0</v>
      </c>
      <c r="O41" s="91">
        <f t="shared" si="20"/>
        <v>0</v>
      </c>
      <c r="P41" s="91">
        <f t="shared" si="20"/>
        <v>0</v>
      </c>
      <c r="Q41" s="91">
        <f t="shared" si="20"/>
        <v>0</v>
      </c>
      <c r="R41" s="91">
        <f t="shared" si="20"/>
        <v>0</v>
      </c>
      <c r="S41" s="91">
        <f t="shared" si="20"/>
        <v>0</v>
      </c>
      <c r="T41" s="91">
        <f t="shared" si="20"/>
        <v>0</v>
      </c>
      <c r="U41" s="91">
        <f t="shared" si="21"/>
        <v>0</v>
      </c>
      <c r="V41" s="91">
        <f t="shared" si="21"/>
        <v>0</v>
      </c>
      <c r="W41" s="91">
        <f t="shared" si="21"/>
        <v>0</v>
      </c>
      <c r="X41" s="91">
        <f t="shared" si="21"/>
        <v>0</v>
      </c>
      <c r="Y41" s="91">
        <f t="shared" si="21"/>
        <v>0</v>
      </c>
      <c r="Z41" s="91">
        <f t="shared" si="21"/>
        <v>0</v>
      </c>
      <c r="AA41" s="91">
        <f t="shared" si="21"/>
        <v>0</v>
      </c>
      <c r="AB41" s="95">
        <f t="shared" si="8"/>
        <v>27663</v>
      </c>
      <c r="AC41" s="264">
        <f>IF(ISERROR((H41*G41+I41*G40+J41*G39+K41*G38+L41*G37+M41*G36+N41*G35+O41*G34+P41*G33+Q41*G32+R41*G31+S41*G30+T41*G29+U41*G28+V41*G27+W41*G78+X41*G77+Y41*G76+Z41*G75+AA41*G74)/AB41),0,(H41*G41+I41*G40+J41*G39+K41*G38+L41*G37+M41*G36+N41*G35+O41*G34+P41*G33+Q41*G32+R41*G31+S41*G30+T41*G29+U41*G28+V41*G27+W41*G78+X41*G77+Y41*G76+Z41*G75+AA41*G74)/AB41)</f>
        <v>1.3018728988179156</v>
      </c>
      <c r="AD41" s="78">
        <f>VLOOKUP($D$7,ETo!$B$4:$P$88,MONTH(D41)+2,FALSE)/4</f>
        <v>30.830720496422146</v>
      </c>
      <c r="AE41" s="78">
        <f t="shared" si="9"/>
        <v>47.137679465322023</v>
      </c>
      <c r="AF41" s="79">
        <f t="shared" si="10"/>
        <v>2086351.403278725</v>
      </c>
      <c r="AG41" s="79">
        <f t="shared" si="15"/>
        <v>0</v>
      </c>
      <c r="AH41" s="79">
        <f t="shared" si="16"/>
        <v>0</v>
      </c>
      <c r="AI41" s="79">
        <f t="shared" si="11"/>
        <v>2086351.403278725</v>
      </c>
      <c r="AJ41" s="302">
        <f>VLOOKUP(E41,[0]!eff_week,2,FALSE)/1000*AB41*1600</f>
        <v>0</v>
      </c>
    </row>
    <row r="42" spans="2:36" x14ac:dyDescent="0.25">
      <c r="B42" s="84">
        <f t="shared" si="12"/>
        <v>39858</v>
      </c>
      <c r="C42" s="85">
        <f t="shared" si="13"/>
        <v>39864</v>
      </c>
      <c r="D42" s="77">
        <f t="shared" si="14"/>
        <v>39864</v>
      </c>
      <c r="E42" s="68">
        <v>16</v>
      </c>
      <c r="F42" s="266">
        <f>IF(ISERROR(VLOOKUP(E42,Crop!$I$3:$J$70,2,FALSE)),0,VLOOKUP(paddy_Dry!E42,Crop!$I$3:$J$71,2,FALSE))</f>
        <v>13</v>
      </c>
      <c r="G42" s="78">
        <f>IF(ISERROR(HLOOKUP($D$5,Kc!$B$3:$AI$57,paddy_Dry!F42+3,FALSE)),0,HLOOKUP($D$5,Kc!$B$3:$AI$57,paddy_Dry!F42+3,FALSE))</f>
        <v>0.86</v>
      </c>
      <c r="H42" s="90">
        <f t="shared" si="17"/>
        <v>4135</v>
      </c>
      <c r="I42" s="91">
        <f t="shared" si="18"/>
        <v>8005</v>
      </c>
      <c r="J42" s="91">
        <f t="shared" si="19"/>
        <v>4030</v>
      </c>
      <c r="K42" s="91">
        <f t="shared" si="20"/>
        <v>3428</v>
      </c>
      <c r="L42" s="91">
        <f t="shared" si="20"/>
        <v>4240</v>
      </c>
      <c r="M42" s="91">
        <f t="shared" si="20"/>
        <v>3825</v>
      </c>
      <c r="N42" s="91">
        <f t="shared" si="20"/>
        <v>0</v>
      </c>
      <c r="O42" s="91">
        <f t="shared" si="20"/>
        <v>0</v>
      </c>
      <c r="P42" s="91">
        <f t="shared" si="20"/>
        <v>0</v>
      </c>
      <c r="Q42" s="91">
        <f t="shared" si="20"/>
        <v>0</v>
      </c>
      <c r="R42" s="91">
        <f t="shared" si="20"/>
        <v>0</v>
      </c>
      <c r="S42" s="91">
        <f t="shared" si="20"/>
        <v>0</v>
      </c>
      <c r="T42" s="91">
        <f t="shared" si="20"/>
        <v>0</v>
      </c>
      <c r="U42" s="91">
        <f t="shared" si="21"/>
        <v>0</v>
      </c>
      <c r="V42" s="91">
        <f t="shared" si="21"/>
        <v>0</v>
      </c>
      <c r="W42" s="91">
        <f t="shared" si="21"/>
        <v>0</v>
      </c>
      <c r="X42" s="91">
        <f t="shared" si="21"/>
        <v>0</v>
      </c>
      <c r="Y42" s="91">
        <f t="shared" si="21"/>
        <v>0</v>
      </c>
      <c r="Z42" s="91">
        <f t="shared" si="21"/>
        <v>0</v>
      </c>
      <c r="AA42" s="91">
        <f t="shared" si="21"/>
        <v>0</v>
      </c>
      <c r="AB42" s="95">
        <f t="shared" si="8"/>
        <v>27663</v>
      </c>
      <c r="AC42" s="264">
        <f>IF(ISERROR((H42*G42+I42*G41+J42*G40+K42*G39+L42*G38+M42*G37+N42*G36+O42*G35+P42*G34+Q42*G33+R42*G32+S42*G31+T42*G30+U42*G29+V42*G28+W42*G27+X42*G78+Y42*G77+Z42*G76+AA42*G75)/AB42),0,(H42*G42+I42*G41+J42*G40+K42*G39+L42*G38+M42*G37+N42*G36+O42*G35+P42*G34+Q42*G33+R42*G32+S42*G31+T42*G30+U42*G29+V42*G28+W42*G27+X42*G78+Y42*G77+Z42*G76+AA42*G75)/AB42)</f>
        <v>1.1680952897371941</v>
      </c>
      <c r="AD42" s="78">
        <f>VLOOKUP($D$7,ETo!$B$4:$P$88,MONTH(D42)+2,FALSE)/4</f>
        <v>30.830720496422146</v>
      </c>
      <c r="AE42" s="78">
        <f t="shared" si="9"/>
        <v>43.013219391074678</v>
      </c>
      <c r="AF42" s="79">
        <f t="shared" si="10"/>
        <v>1903799.5008244785</v>
      </c>
      <c r="AG42" s="79">
        <f t="shared" si="15"/>
        <v>0</v>
      </c>
      <c r="AH42" s="79">
        <f t="shared" si="16"/>
        <v>0</v>
      </c>
      <c r="AI42" s="79">
        <f t="shared" si="11"/>
        <v>1903799.5008244785</v>
      </c>
      <c r="AJ42" s="302">
        <f>VLOOKUP(E42,[0]!eff_week,2,FALSE)/1000*AB42*1600</f>
        <v>0</v>
      </c>
    </row>
    <row r="43" spans="2:36" x14ac:dyDescent="0.25">
      <c r="B43" s="84">
        <f t="shared" si="12"/>
        <v>39865</v>
      </c>
      <c r="C43" s="85">
        <f t="shared" si="13"/>
        <v>39871</v>
      </c>
      <c r="D43" s="77">
        <f t="shared" si="14"/>
        <v>39871</v>
      </c>
      <c r="E43" s="68">
        <v>17</v>
      </c>
      <c r="F43" s="266">
        <f>IF(ISERROR(VLOOKUP(E43,Crop!$I$3:$J$70,2,FALSE)),0,VLOOKUP(paddy_Dry!E43,Crop!$I$3:$J$71,2,FALSE))</f>
        <v>0</v>
      </c>
      <c r="G43" s="78">
        <f>IF(ISERROR(HLOOKUP($D$5,Kc!$B$3:$AI$57,paddy_Dry!F43+3,FALSE)),0,HLOOKUP($D$5,Kc!$B$3:$AI$57,paddy_Dry!F43+3,FALSE))</f>
        <v>0</v>
      </c>
      <c r="H43" s="90">
        <f t="shared" si="17"/>
        <v>0</v>
      </c>
      <c r="I43" s="91">
        <f t="shared" si="18"/>
        <v>8005</v>
      </c>
      <c r="J43" s="91">
        <f t="shared" si="19"/>
        <v>4030</v>
      </c>
      <c r="K43" s="91">
        <f t="shared" si="20"/>
        <v>3428</v>
      </c>
      <c r="L43" s="91">
        <f t="shared" si="20"/>
        <v>4240</v>
      </c>
      <c r="M43" s="91">
        <f t="shared" si="20"/>
        <v>3825</v>
      </c>
      <c r="N43" s="91">
        <f t="shared" si="20"/>
        <v>0</v>
      </c>
      <c r="O43" s="91">
        <f t="shared" si="20"/>
        <v>0</v>
      </c>
      <c r="P43" s="91">
        <f t="shared" si="20"/>
        <v>0</v>
      </c>
      <c r="Q43" s="91">
        <f t="shared" si="20"/>
        <v>0</v>
      </c>
      <c r="R43" s="91">
        <f t="shared" si="20"/>
        <v>0</v>
      </c>
      <c r="S43" s="91">
        <f t="shared" si="20"/>
        <v>0</v>
      </c>
      <c r="T43" s="91">
        <f t="shared" si="20"/>
        <v>0</v>
      </c>
      <c r="U43" s="91">
        <f t="shared" si="21"/>
        <v>0</v>
      </c>
      <c r="V43" s="91">
        <f t="shared" si="21"/>
        <v>0</v>
      </c>
      <c r="W43" s="91">
        <f t="shared" si="21"/>
        <v>0</v>
      </c>
      <c r="X43" s="91">
        <f t="shared" si="21"/>
        <v>0</v>
      </c>
      <c r="Y43" s="91">
        <f t="shared" si="21"/>
        <v>0</v>
      </c>
      <c r="Z43" s="91">
        <f t="shared" si="21"/>
        <v>0</v>
      </c>
      <c r="AA43" s="91">
        <f t="shared" si="21"/>
        <v>0</v>
      </c>
      <c r="AB43" s="95">
        <f t="shared" si="8"/>
        <v>23528</v>
      </c>
      <c r="AC43" s="264">
        <f>IF(ISERROR((H43*G43+I43*G42+J43*G41+K43*G40+L43*G39+M43*G38+N43*G37+O43*G36+P43*G35+Q43*G34+R43*G33+S43*G32+T43*G31+U43*G30+V43*G29+W43*G28+X43*G27+Y43*G78+Z43*G77+AA43*G76)/AB43),0,(H43*G43+I43*G42+J43*G41+K43*G40+L43*G39+M43*G38+N43*G37+O43*G36+P43*G35+Q43*G34+R43*G33+S43*G32+T43*G31+U43*G30+V43*G29+W43*G28+X43*G27+Y43*G78+Z43*G77+AA43*G76)/AB43)</f>
        <v>1.1051530091805508</v>
      </c>
      <c r="AD43" s="78">
        <f>VLOOKUP($D$7,ETo!$B$4:$P$88,MONTH(D43)+2,FALSE)/4</f>
        <v>30.830720496422146</v>
      </c>
      <c r="AE43" s="78">
        <f t="shared" si="9"/>
        <v>41.07266353182542</v>
      </c>
      <c r="AF43" s="79">
        <f t="shared" si="10"/>
        <v>1546172.2041228616</v>
      </c>
      <c r="AG43" s="79">
        <f t="shared" si="15"/>
        <v>0</v>
      </c>
      <c r="AH43" s="79">
        <f t="shared" si="16"/>
        <v>0</v>
      </c>
      <c r="AI43" s="79">
        <f t="shared" si="11"/>
        <v>1546172.2041228616</v>
      </c>
      <c r="AJ43" s="302">
        <f>VLOOKUP(E43,[0]!eff_week,2,FALSE)/1000*AB43*1600</f>
        <v>0</v>
      </c>
    </row>
    <row r="44" spans="2:36" x14ac:dyDescent="0.25">
      <c r="B44" s="84">
        <f t="shared" si="12"/>
        <v>39872</v>
      </c>
      <c r="C44" s="85">
        <f t="shared" si="13"/>
        <v>39878</v>
      </c>
      <c r="D44" s="77">
        <f t="shared" si="14"/>
        <v>39878</v>
      </c>
      <c r="E44" s="68">
        <v>18</v>
      </c>
      <c r="F44" s="266">
        <f>IF(ISERROR(VLOOKUP(E44,Crop!$I$3:$J$70,2,FALSE)),0,VLOOKUP(paddy_Dry!E44,Crop!$I$3:$J$71,2,FALSE))</f>
        <v>0</v>
      </c>
      <c r="G44" s="78">
        <f>IF(ISERROR(HLOOKUP($D$5,Kc!$B$3:$AI$57,paddy_Dry!F44+3,FALSE)),0,HLOOKUP($D$5,Kc!$B$3:$AI$57,paddy_Dry!F44+3,FALSE))</f>
        <v>0</v>
      </c>
      <c r="H44" s="90">
        <f t="shared" si="17"/>
        <v>0</v>
      </c>
      <c r="I44" s="91">
        <f t="shared" si="18"/>
        <v>0</v>
      </c>
      <c r="J44" s="91">
        <f t="shared" si="19"/>
        <v>4030</v>
      </c>
      <c r="K44" s="91">
        <f t="shared" si="20"/>
        <v>3428</v>
      </c>
      <c r="L44" s="91">
        <f t="shared" si="20"/>
        <v>4240</v>
      </c>
      <c r="M44" s="91">
        <f t="shared" si="20"/>
        <v>3825</v>
      </c>
      <c r="N44" s="91">
        <f t="shared" si="20"/>
        <v>0</v>
      </c>
      <c r="O44" s="91">
        <f t="shared" si="20"/>
        <v>0</v>
      </c>
      <c r="P44" s="91">
        <f t="shared" si="20"/>
        <v>0</v>
      </c>
      <c r="Q44" s="91">
        <f t="shared" si="20"/>
        <v>0</v>
      </c>
      <c r="R44" s="91">
        <f t="shared" si="20"/>
        <v>0</v>
      </c>
      <c r="S44" s="91">
        <f t="shared" si="20"/>
        <v>0</v>
      </c>
      <c r="T44" s="91">
        <f t="shared" si="20"/>
        <v>0</v>
      </c>
      <c r="U44" s="91">
        <f t="shared" si="21"/>
        <v>0</v>
      </c>
      <c r="V44" s="91">
        <f t="shared" si="21"/>
        <v>0</v>
      </c>
      <c r="W44" s="91">
        <f t="shared" si="21"/>
        <v>0</v>
      </c>
      <c r="X44" s="91">
        <f t="shared" si="21"/>
        <v>0</v>
      </c>
      <c r="Y44" s="91">
        <f t="shared" si="21"/>
        <v>0</v>
      </c>
      <c r="Z44" s="91">
        <f t="shared" si="21"/>
        <v>0</v>
      </c>
      <c r="AA44" s="91">
        <f t="shared" si="21"/>
        <v>0</v>
      </c>
      <c r="AB44" s="95">
        <f t="shared" si="8"/>
        <v>15523</v>
      </c>
      <c r="AC44" s="264">
        <f>IF(ISERROR((H44*G44+I44*G43+J44*G42+K44*G41+L44*G40+M44*G39+N44*G38+O44*G37+P44*G36+Q44*G35+R44*G34+S44*G33+T44*G32+U44*G31+V44*G30+W44*G29+X44*G28+Y44*G27+Z44*G78+AA44*G77)/AB44),0,(H44*G44+I44*G43+J44*G42+K44*G41+L44*G40+M44*G39+N44*G38+O44*G37+P44*G36+Q44*G35+R44*G34+S44*G33+T44*G32+U44*G31+V44*G30+W44*G29+X44*G28+Y44*G27+Z44*G78+AA44*G77)/AB44)</f>
        <v>1.0970057334278167</v>
      </c>
      <c r="AD44" s="78">
        <f>VLOOKUP($D$7,ETo!$B$4:$P$88,MONTH(D44)+2,FALSE)/4</f>
        <v>40.072642231962874</v>
      </c>
      <c r="AE44" s="78">
        <f t="shared" si="9"/>
        <v>50.959918282064933</v>
      </c>
      <c r="AF44" s="79">
        <f t="shared" si="10"/>
        <v>1265681.2983879903</v>
      </c>
      <c r="AG44" s="79">
        <f t="shared" si="15"/>
        <v>0</v>
      </c>
      <c r="AH44" s="79">
        <f t="shared" si="16"/>
        <v>0</v>
      </c>
      <c r="AI44" s="79">
        <f t="shared" si="11"/>
        <v>1265681.2983879903</v>
      </c>
      <c r="AJ44" s="302">
        <f>VLOOKUP(E44,[0]!eff_week,2,FALSE)/1000*AB44*1600</f>
        <v>0</v>
      </c>
    </row>
    <row r="45" spans="2:36" x14ac:dyDescent="0.25">
      <c r="B45" s="84">
        <f t="shared" si="12"/>
        <v>39879</v>
      </c>
      <c r="C45" s="85">
        <f t="shared" si="13"/>
        <v>39885</v>
      </c>
      <c r="D45" s="77">
        <f t="shared" si="14"/>
        <v>39885</v>
      </c>
      <c r="E45" s="68">
        <v>19</v>
      </c>
      <c r="F45" s="266">
        <f>IF(ISERROR(VLOOKUP(E45,Crop!$I$3:$J$70,2,FALSE)),0,VLOOKUP(paddy_Dry!E45,Crop!$I$3:$J$71,2,FALSE))</f>
        <v>0</v>
      </c>
      <c r="G45" s="78">
        <f>IF(ISERROR(HLOOKUP($D$5,Kc!$B$3:$AI$57,paddy_Dry!F45+3,FALSE)),0,HLOOKUP($D$5,Kc!$B$3:$AI$57,paddy_Dry!F45+3,FALSE))</f>
        <v>0</v>
      </c>
      <c r="H45" s="90">
        <f t="shared" si="17"/>
        <v>0</v>
      </c>
      <c r="I45" s="91">
        <f t="shared" si="18"/>
        <v>0</v>
      </c>
      <c r="J45" s="91">
        <f t="shared" si="19"/>
        <v>0</v>
      </c>
      <c r="K45" s="91">
        <f t="shared" si="20"/>
        <v>3428</v>
      </c>
      <c r="L45" s="91">
        <f t="shared" si="20"/>
        <v>4240</v>
      </c>
      <c r="M45" s="91">
        <f t="shared" si="20"/>
        <v>3825</v>
      </c>
      <c r="N45" s="91">
        <f t="shared" si="20"/>
        <v>0</v>
      </c>
      <c r="O45" s="91">
        <f t="shared" si="20"/>
        <v>0</v>
      </c>
      <c r="P45" s="91">
        <f t="shared" si="20"/>
        <v>0</v>
      </c>
      <c r="Q45" s="91">
        <f t="shared" si="20"/>
        <v>0</v>
      </c>
      <c r="R45" s="91">
        <f t="shared" si="20"/>
        <v>0</v>
      </c>
      <c r="S45" s="91">
        <f t="shared" si="20"/>
        <v>0</v>
      </c>
      <c r="T45" s="91">
        <f t="shared" si="20"/>
        <v>0</v>
      </c>
      <c r="U45" s="91">
        <f t="shared" si="21"/>
        <v>0</v>
      </c>
      <c r="V45" s="91">
        <f t="shared" si="21"/>
        <v>0</v>
      </c>
      <c r="W45" s="91">
        <f t="shared" si="21"/>
        <v>0</v>
      </c>
      <c r="X45" s="91">
        <f t="shared" si="21"/>
        <v>0</v>
      </c>
      <c r="Y45" s="91">
        <f t="shared" si="21"/>
        <v>0</v>
      </c>
      <c r="Z45" s="91">
        <f t="shared" si="21"/>
        <v>0</v>
      </c>
      <c r="AA45" s="91">
        <f t="shared" si="21"/>
        <v>0</v>
      </c>
      <c r="AB45" s="95">
        <f t="shared" si="8"/>
        <v>11493</v>
      </c>
      <c r="AC45" s="264">
        <f>IF(ISERROR((H45*G45+I45*G44+J45*G43+K45*G42+L45*G41+M45*G40+N45*G39+O45*G38+P45*G37+Q45*G36+R45*G35+S45*G34+T45*G33+U45*G32+V45*G31+W45*G30+X45*G29+Y45*G28+Z45*G27+AA45*G78)/AB45),0,(H45*G45+I45*G44+J45*G43+K45*G42+L45*G41+M45*G40+N45*G39+O45*G38+P45*G37+Q45*G36+R45*G35+S45*G34+T45*G33+U45*G32+V45*G31+W45*G30+X45*G29+Y45*G28+Z45*G27+AA45*G78)/AB45)</f>
        <v>1.0126537892630296</v>
      </c>
      <c r="AD45" s="78">
        <f>VLOOKUP($D$7,ETo!$B$4:$P$88,MONTH(D45)+2,FALSE)/4</f>
        <v>40.072642231962874</v>
      </c>
      <c r="AE45" s="78">
        <f t="shared" si="9"/>
        <v>47.579713001978917</v>
      </c>
      <c r="AF45" s="79">
        <f t="shared" si="10"/>
        <v>874933.82645078993</v>
      </c>
      <c r="AG45" s="79">
        <f t="shared" si="15"/>
        <v>0</v>
      </c>
      <c r="AH45" s="79">
        <f t="shared" si="16"/>
        <v>0</v>
      </c>
      <c r="AI45" s="79">
        <f t="shared" si="11"/>
        <v>874933.82645078993</v>
      </c>
      <c r="AJ45" s="302">
        <f>VLOOKUP(E45,[0]!eff_week,2,FALSE)/1000*AB45*1600</f>
        <v>0</v>
      </c>
    </row>
    <row r="46" spans="2:36" x14ac:dyDescent="0.25">
      <c r="B46" s="84">
        <f t="shared" si="12"/>
        <v>39886</v>
      </c>
      <c r="C46" s="85">
        <f t="shared" si="13"/>
        <v>39892</v>
      </c>
      <c r="D46" s="77">
        <f t="shared" si="14"/>
        <v>39892</v>
      </c>
      <c r="E46" s="68">
        <v>20</v>
      </c>
      <c r="F46" s="266">
        <f>IF(ISERROR(VLOOKUP(E46,Crop!$I$3:$J$70,2,FALSE)),0,VLOOKUP(paddy_Dry!E46,Crop!$I$3:$J$71,2,FALSE))</f>
        <v>0</v>
      </c>
      <c r="G46" s="78">
        <f>IF(ISERROR(HLOOKUP($D$5,Kc!$B$3:$AI$57,paddy_Dry!F46+3,FALSE)),0,HLOOKUP($D$5,Kc!$B$3:$AI$57,paddy_Dry!F46+3,FALSE))</f>
        <v>0</v>
      </c>
      <c r="H46" s="90">
        <f t="shared" si="17"/>
        <v>0</v>
      </c>
      <c r="I46" s="91">
        <f t="shared" si="18"/>
        <v>0</v>
      </c>
      <c r="J46" s="91">
        <f t="shared" si="19"/>
        <v>0</v>
      </c>
      <c r="K46" s="91">
        <f t="shared" si="20"/>
        <v>0</v>
      </c>
      <c r="L46" s="91">
        <f t="shared" si="20"/>
        <v>4240</v>
      </c>
      <c r="M46" s="91">
        <f t="shared" si="20"/>
        <v>3825</v>
      </c>
      <c r="N46" s="91">
        <f t="shared" si="20"/>
        <v>0</v>
      </c>
      <c r="O46" s="91">
        <f t="shared" si="20"/>
        <v>0</v>
      </c>
      <c r="P46" s="91">
        <f t="shared" si="20"/>
        <v>0</v>
      </c>
      <c r="Q46" s="91">
        <f t="shared" si="20"/>
        <v>0</v>
      </c>
      <c r="R46" s="91">
        <f t="shared" si="20"/>
        <v>0</v>
      </c>
      <c r="S46" s="91">
        <f t="shared" si="20"/>
        <v>0</v>
      </c>
      <c r="T46" s="91">
        <f t="shared" si="20"/>
        <v>0</v>
      </c>
      <c r="U46" s="91">
        <f t="shared" si="21"/>
        <v>0</v>
      </c>
      <c r="V46" s="91">
        <f t="shared" si="21"/>
        <v>0</v>
      </c>
      <c r="W46" s="91">
        <f t="shared" si="21"/>
        <v>0</v>
      </c>
      <c r="X46" s="91">
        <f t="shared" si="21"/>
        <v>0</v>
      </c>
      <c r="Y46" s="91">
        <f t="shared" si="21"/>
        <v>0</v>
      </c>
      <c r="Z46" s="91">
        <f t="shared" si="21"/>
        <v>0</v>
      </c>
      <c r="AA46" s="91">
        <f t="shared" si="21"/>
        <v>0</v>
      </c>
      <c r="AB46" s="95">
        <f t="shared" si="8"/>
        <v>8065</v>
      </c>
      <c r="AC46" s="264">
        <f>IF(ISERROR((H46*G46+I46*G45+J46*G44+K46*G43+L46*G42+M46*G41+N46*G40+O46*G39+P46*G38+Q46*G37+R46*G36+S46*G35+T46*G34+U46*G33+V46*G32+W46*G31+X46*G30+Y46*G29+Z46*G28+AA46*G27)/AB46),0,(H46*G46+I46*G45+J46*G44+K46*G43+L46*G42+M46*G41+N46*G40+O46*G39+P46*G38+Q46*G37+R46*G36+S46*G35+T46*G34+U46*G33+V46*G32+W46*G31+X46*G30+Y46*G29+Z46*G28+AA46*G27)/AB46)</f>
        <v>0.89794172349659018</v>
      </c>
      <c r="AD46" s="78">
        <f>VLOOKUP($D$7,ETo!$B$4:$P$88,MONTH(D46)+2,FALSE)/4</f>
        <v>40.072642231962874</v>
      </c>
      <c r="AE46" s="78">
        <f t="shared" si="9"/>
        <v>42.982897430830988</v>
      </c>
      <c r="AF46" s="79">
        <f t="shared" si="10"/>
        <v>554651.30844744307</v>
      </c>
      <c r="AG46" s="79">
        <f t="shared" si="15"/>
        <v>0</v>
      </c>
      <c r="AH46" s="79">
        <f t="shared" si="16"/>
        <v>0</v>
      </c>
      <c r="AI46" s="79">
        <f t="shared" si="11"/>
        <v>554651.30844744307</v>
      </c>
      <c r="AJ46" s="302">
        <f>VLOOKUP(E46,[0]!eff_week,2,FALSE)/1000*AB46*1600</f>
        <v>0</v>
      </c>
    </row>
    <row r="47" spans="2:36" x14ac:dyDescent="0.25">
      <c r="B47" s="84">
        <f t="shared" si="12"/>
        <v>39893</v>
      </c>
      <c r="C47" s="85">
        <f t="shared" si="13"/>
        <v>39899</v>
      </c>
      <c r="D47" s="77">
        <f t="shared" si="14"/>
        <v>39899</v>
      </c>
      <c r="E47" s="68">
        <v>21</v>
      </c>
      <c r="F47" s="266">
        <f>IF(ISERROR(VLOOKUP(E47,Crop!$I$3:$J$70,2,FALSE)),0,VLOOKUP(paddy_Dry!E47,Crop!$I$3:$J$71,2,FALSE))</f>
        <v>0</v>
      </c>
      <c r="G47" s="78">
        <f>IF(ISERROR(HLOOKUP($D$5,Kc!$B$3:$AI$57,paddy_Dry!F47+3,FALSE)),0,HLOOKUP($D$5,Kc!$B$3:$AI$57,paddy_Dry!F47+3,FALSE))</f>
        <v>0</v>
      </c>
      <c r="H47" s="90">
        <f t="shared" si="17"/>
        <v>0</v>
      </c>
      <c r="I47" s="91">
        <f t="shared" si="18"/>
        <v>0</v>
      </c>
      <c r="J47" s="91">
        <f t="shared" si="19"/>
        <v>0</v>
      </c>
      <c r="K47" s="91">
        <f t="shared" ref="K47:T56" si="22">IF(J46&gt;0,IF(K$26&gt;$E$9,0,VLOOKUP(K$26,$F$3:$G$23,2,FALSE)),0)</f>
        <v>0</v>
      </c>
      <c r="L47" s="91">
        <f t="shared" si="22"/>
        <v>0</v>
      </c>
      <c r="M47" s="91">
        <f t="shared" si="22"/>
        <v>3825</v>
      </c>
      <c r="N47" s="91">
        <f t="shared" si="22"/>
        <v>0</v>
      </c>
      <c r="O47" s="91">
        <f t="shared" si="22"/>
        <v>0</v>
      </c>
      <c r="P47" s="91">
        <f t="shared" si="22"/>
        <v>0</v>
      </c>
      <c r="Q47" s="91">
        <f t="shared" si="22"/>
        <v>0</v>
      </c>
      <c r="R47" s="91">
        <f t="shared" si="22"/>
        <v>0</v>
      </c>
      <c r="S47" s="91">
        <f t="shared" si="22"/>
        <v>0</v>
      </c>
      <c r="T47" s="91">
        <f t="shared" si="22"/>
        <v>0</v>
      </c>
      <c r="U47" s="91">
        <f t="shared" ref="U47:AA56" si="23">IF(T46&gt;0,IF(U$26&gt;$E$9,0,VLOOKUP(U$26,$F$3:$G$23,2,FALSE)),0)</f>
        <v>0</v>
      </c>
      <c r="V47" s="91">
        <f t="shared" si="23"/>
        <v>0</v>
      </c>
      <c r="W47" s="91">
        <f t="shared" si="23"/>
        <v>0</v>
      </c>
      <c r="X47" s="91">
        <f t="shared" si="23"/>
        <v>0</v>
      </c>
      <c r="Y47" s="91">
        <f t="shared" si="23"/>
        <v>0</v>
      </c>
      <c r="Z47" s="91">
        <f t="shared" si="23"/>
        <v>0</v>
      </c>
      <c r="AA47" s="91">
        <f t="shared" si="23"/>
        <v>0</v>
      </c>
      <c r="AB47" s="95">
        <f t="shared" si="8"/>
        <v>3825</v>
      </c>
      <c r="AC47" s="264">
        <f>IF(ISERROR((H47*G47+I47*G46+J47*G45+K47*G44+L47*G43+M47*G42+N47*G41+O47*G40+P47*G39+Q47*G38+R47*G37+S47*G36+T47*G35+U47*G34+V47*G33+W47*G32+X47*G31+Y47*G30+Z47*G29+AA47*G28)/AB47),0,(H47*G47+I47*G46+J47*G45+K47*G44+L47*G43+M47*G42+N47*G41+O47*G40+P47*G39+Q47*G38+R47*G37+S47*G36+T47*G35+U47*G34+V47*G33+W47*G32+X47*G31+Y47*G30+Z47*G29+AA47*G28)/AB47)</f>
        <v>0.86</v>
      </c>
      <c r="AD47" s="78">
        <f>VLOOKUP($D$7,ETo!$B$4:$P$88,MONTH(D47)+2,FALSE)/4</f>
        <v>40.072642231962874</v>
      </c>
      <c r="AE47" s="78">
        <f t="shared" si="9"/>
        <v>41.462472319488072</v>
      </c>
      <c r="AF47" s="79">
        <f t="shared" si="10"/>
        <v>253750.33059526701</v>
      </c>
      <c r="AG47" s="79">
        <f t="shared" si="15"/>
        <v>0</v>
      </c>
      <c r="AH47" s="79">
        <f t="shared" si="16"/>
        <v>0</v>
      </c>
      <c r="AI47" s="79">
        <f t="shared" si="11"/>
        <v>253750.33059526701</v>
      </c>
      <c r="AJ47" s="302">
        <f>VLOOKUP(E47,[0]!eff_week,2,FALSE)/1000*AB47*1600</f>
        <v>0</v>
      </c>
    </row>
    <row r="48" spans="2:36" x14ac:dyDescent="0.25">
      <c r="B48" s="84">
        <f t="shared" si="12"/>
        <v>39900</v>
      </c>
      <c r="C48" s="85">
        <f t="shared" si="13"/>
        <v>39906</v>
      </c>
      <c r="D48" s="77">
        <f t="shared" si="14"/>
        <v>39906</v>
      </c>
      <c r="E48" s="68">
        <v>22</v>
      </c>
      <c r="F48" s="266">
        <f>IF(ISERROR(VLOOKUP(E48,Crop!$I$3:$J$70,2,FALSE)),0,VLOOKUP(paddy_Dry!E48,Crop!$I$3:$J$71,2,FALSE))</f>
        <v>0</v>
      </c>
      <c r="G48" s="78">
        <f>IF(ISERROR(HLOOKUP($D$5,Kc!$B$3:$AI$57,paddy_Dry!F48+3,FALSE)),0,HLOOKUP($D$5,Kc!$B$3:$AI$57,paddy_Dry!F48+3,FALSE))</f>
        <v>0</v>
      </c>
      <c r="H48" s="90">
        <f t="shared" si="17"/>
        <v>0</v>
      </c>
      <c r="I48" s="91">
        <f t="shared" si="18"/>
        <v>0</v>
      </c>
      <c r="J48" s="91">
        <f t="shared" si="19"/>
        <v>0</v>
      </c>
      <c r="K48" s="91">
        <f t="shared" si="22"/>
        <v>0</v>
      </c>
      <c r="L48" s="91">
        <f t="shared" si="22"/>
        <v>0</v>
      </c>
      <c r="M48" s="91">
        <f t="shared" si="22"/>
        <v>0</v>
      </c>
      <c r="N48" s="91">
        <f t="shared" si="22"/>
        <v>0</v>
      </c>
      <c r="O48" s="91">
        <f t="shared" si="22"/>
        <v>0</v>
      </c>
      <c r="P48" s="91">
        <f t="shared" si="22"/>
        <v>0</v>
      </c>
      <c r="Q48" s="91">
        <f t="shared" si="22"/>
        <v>0</v>
      </c>
      <c r="R48" s="91">
        <f t="shared" si="22"/>
        <v>0</v>
      </c>
      <c r="S48" s="91">
        <f t="shared" si="22"/>
        <v>0</v>
      </c>
      <c r="T48" s="91">
        <f t="shared" si="22"/>
        <v>0</v>
      </c>
      <c r="U48" s="91">
        <f t="shared" si="23"/>
        <v>0</v>
      </c>
      <c r="V48" s="91">
        <f t="shared" si="23"/>
        <v>0</v>
      </c>
      <c r="W48" s="91">
        <f t="shared" si="23"/>
        <v>0</v>
      </c>
      <c r="X48" s="91">
        <f t="shared" si="23"/>
        <v>0</v>
      </c>
      <c r="Y48" s="91">
        <f t="shared" si="23"/>
        <v>0</v>
      </c>
      <c r="Z48" s="91">
        <f t="shared" si="23"/>
        <v>0</v>
      </c>
      <c r="AA48" s="91">
        <f t="shared" si="23"/>
        <v>0</v>
      </c>
      <c r="AB48" s="95">
        <f t="shared" si="8"/>
        <v>0</v>
      </c>
      <c r="AC48" s="264">
        <f t="shared" ref="AC48:AC78" si="24">IF(ISERROR((H48*G48+I48*G47+J48*G46+K48*G45+L48*G44+M48*G43+N48*G42+O48*G41+P48*G40+Q48*G39+R48*G38+S48*G37+T48*G36+U48*G35+V48*G34+W48*G33+X48*G32+Y48*G31+Z48*G30+AA48*G29)/AB48),0,(H48*G48+I48*G47+J48*G46+K48*G45+L48*G44+M48*G43+N48*G42+O48*G41+P48*G40+Q48*G39+R48*G38+S48*G37+T48*G36+U48*G35+V48*G34+W48*G33+X48*G32+Y48*G31+Z48*G30+AA48*G29)/AB48)</f>
        <v>0</v>
      </c>
      <c r="AD48" s="78">
        <f>VLOOKUP($D$7,ETo!$B$4:$P$88,MONTH(D48)+2,FALSE)/4</f>
        <v>40.824968670984831</v>
      </c>
      <c r="AE48" s="78">
        <f t="shared" si="9"/>
        <v>0</v>
      </c>
      <c r="AF48" s="79">
        <f t="shared" si="10"/>
        <v>0</v>
      </c>
      <c r="AG48" s="79">
        <f t="shared" si="15"/>
        <v>0</v>
      </c>
      <c r="AH48" s="79">
        <f t="shared" si="16"/>
        <v>0</v>
      </c>
      <c r="AI48" s="79">
        <f t="shared" si="11"/>
        <v>0</v>
      </c>
      <c r="AJ48" s="302">
        <f>VLOOKUP(E48,[0]!eff_week,2,FALSE)/1000*AB48*1600</f>
        <v>0</v>
      </c>
    </row>
    <row r="49" spans="2:36" x14ac:dyDescent="0.25">
      <c r="B49" s="84">
        <f t="shared" si="12"/>
        <v>39907</v>
      </c>
      <c r="C49" s="85">
        <f t="shared" si="13"/>
        <v>39913</v>
      </c>
      <c r="D49" s="77">
        <f t="shared" si="14"/>
        <v>39913</v>
      </c>
      <c r="E49" s="68">
        <v>23</v>
      </c>
      <c r="F49" s="266">
        <f>IF(ISERROR(VLOOKUP(E49,Crop!$I$3:$J$70,2,FALSE)),0,VLOOKUP(paddy_Dry!E49,Crop!$I$3:$J$71,2,FALSE))</f>
        <v>0</v>
      </c>
      <c r="G49" s="78">
        <f>IF(ISERROR(HLOOKUP($D$5,Kc!$B$3:$AI$57,paddy_Dry!F49+3,FALSE)),0,HLOOKUP($D$5,Kc!$B$3:$AI$57,paddy_Dry!F49+3,FALSE))</f>
        <v>0</v>
      </c>
      <c r="H49" s="90">
        <f t="shared" si="17"/>
        <v>0</v>
      </c>
      <c r="I49" s="91">
        <f t="shared" si="18"/>
        <v>0</v>
      </c>
      <c r="J49" s="91">
        <f t="shared" si="19"/>
        <v>0</v>
      </c>
      <c r="K49" s="91">
        <f t="shared" si="22"/>
        <v>0</v>
      </c>
      <c r="L49" s="91">
        <f t="shared" si="22"/>
        <v>0</v>
      </c>
      <c r="M49" s="91">
        <f t="shared" si="22"/>
        <v>0</v>
      </c>
      <c r="N49" s="91">
        <f t="shared" si="22"/>
        <v>0</v>
      </c>
      <c r="O49" s="91">
        <f t="shared" si="22"/>
        <v>0</v>
      </c>
      <c r="P49" s="91">
        <f t="shared" si="22"/>
        <v>0</v>
      </c>
      <c r="Q49" s="91">
        <f t="shared" si="22"/>
        <v>0</v>
      </c>
      <c r="R49" s="91">
        <f t="shared" si="22"/>
        <v>0</v>
      </c>
      <c r="S49" s="91">
        <f t="shared" si="22"/>
        <v>0</v>
      </c>
      <c r="T49" s="91">
        <f t="shared" si="22"/>
        <v>0</v>
      </c>
      <c r="U49" s="91">
        <f t="shared" si="23"/>
        <v>0</v>
      </c>
      <c r="V49" s="91">
        <f t="shared" si="23"/>
        <v>0</v>
      </c>
      <c r="W49" s="91">
        <f t="shared" si="23"/>
        <v>0</v>
      </c>
      <c r="X49" s="91">
        <f t="shared" si="23"/>
        <v>0</v>
      </c>
      <c r="Y49" s="91">
        <f t="shared" si="23"/>
        <v>0</v>
      </c>
      <c r="Z49" s="91">
        <f t="shared" si="23"/>
        <v>0</v>
      </c>
      <c r="AA49" s="91">
        <f t="shared" si="23"/>
        <v>0</v>
      </c>
      <c r="AB49" s="95">
        <f t="shared" si="8"/>
        <v>0</v>
      </c>
      <c r="AC49" s="264">
        <f t="shared" si="24"/>
        <v>0</v>
      </c>
      <c r="AD49" s="78">
        <f>VLOOKUP($D$7,ETo!$B$4:$P$88,MONTH(D49)+2,FALSE)/4</f>
        <v>40.824968670984831</v>
      </c>
      <c r="AE49" s="78">
        <f t="shared" si="9"/>
        <v>0</v>
      </c>
      <c r="AF49" s="79">
        <f t="shared" si="10"/>
        <v>0</v>
      </c>
      <c r="AG49" s="79">
        <f t="shared" si="15"/>
        <v>0</v>
      </c>
      <c r="AH49" s="79">
        <f t="shared" si="16"/>
        <v>0</v>
      </c>
      <c r="AI49" s="79">
        <f t="shared" si="11"/>
        <v>0</v>
      </c>
      <c r="AJ49" s="302">
        <f>VLOOKUP(E49,[0]!eff_week,2,FALSE)/1000*AB49*1600</f>
        <v>0</v>
      </c>
    </row>
    <row r="50" spans="2:36" x14ac:dyDescent="0.25">
      <c r="B50" s="84">
        <f t="shared" si="12"/>
        <v>39914</v>
      </c>
      <c r="C50" s="85">
        <f t="shared" si="13"/>
        <v>39920</v>
      </c>
      <c r="D50" s="77">
        <f t="shared" si="14"/>
        <v>39920</v>
      </c>
      <c r="E50" s="68">
        <v>24</v>
      </c>
      <c r="F50" s="266">
        <f>IF(ISERROR(VLOOKUP(E50,Crop!$I$3:$J$70,2,FALSE)),0,VLOOKUP(paddy_Dry!E50,Crop!$I$3:$J$71,2,FALSE))</f>
        <v>0</v>
      </c>
      <c r="G50" s="78">
        <f>IF(ISERROR(HLOOKUP($D$5,Kc!$B$3:$AI$57,paddy_Dry!F50+3,FALSE)),0,HLOOKUP($D$5,Kc!$B$3:$AI$57,paddy_Dry!F50+3,FALSE))</f>
        <v>0</v>
      </c>
      <c r="H50" s="90">
        <f t="shared" si="17"/>
        <v>0</v>
      </c>
      <c r="I50" s="91">
        <f t="shared" si="18"/>
        <v>0</v>
      </c>
      <c r="J50" s="91">
        <f t="shared" si="19"/>
        <v>0</v>
      </c>
      <c r="K50" s="91">
        <f t="shared" si="22"/>
        <v>0</v>
      </c>
      <c r="L50" s="91">
        <f t="shared" si="22"/>
        <v>0</v>
      </c>
      <c r="M50" s="91">
        <f t="shared" si="22"/>
        <v>0</v>
      </c>
      <c r="N50" s="91">
        <f t="shared" si="22"/>
        <v>0</v>
      </c>
      <c r="O50" s="91">
        <f t="shared" si="22"/>
        <v>0</v>
      </c>
      <c r="P50" s="91">
        <f t="shared" si="22"/>
        <v>0</v>
      </c>
      <c r="Q50" s="91">
        <f t="shared" si="22"/>
        <v>0</v>
      </c>
      <c r="R50" s="91">
        <f t="shared" si="22"/>
        <v>0</v>
      </c>
      <c r="S50" s="91">
        <f t="shared" si="22"/>
        <v>0</v>
      </c>
      <c r="T50" s="91">
        <f t="shared" si="22"/>
        <v>0</v>
      </c>
      <c r="U50" s="91">
        <f t="shared" si="23"/>
        <v>0</v>
      </c>
      <c r="V50" s="91">
        <f t="shared" si="23"/>
        <v>0</v>
      </c>
      <c r="W50" s="91">
        <f t="shared" si="23"/>
        <v>0</v>
      </c>
      <c r="X50" s="91">
        <f t="shared" si="23"/>
        <v>0</v>
      </c>
      <c r="Y50" s="91">
        <f t="shared" si="23"/>
        <v>0</v>
      </c>
      <c r="Z50" s="91">
        <f t="shared" si="23"/>
        <v>0</v>
      </c>
      <c r="AA50" s="91">
        <f t="shared" si="23"/>
        <v>0</v>
      </c>
      <c r="AB50" s="95">
        <f t="shared" si="8"/>
        <v>0</v>
      </c>
      <c r="AC50" s="264">
        <f>IF(ISERROR((H50*G50+I50*G49+J50*G48+K50*G47+L50*G46+M50*G45+N50*G44+O50*G43+P50*G42+Q50*G41+R50*G40+S50*G39+T50*G38+U50*G37+V50*G36+W50*G35+X50*G34+Y50*G33+Z50*G32+AA50*G31)/AB50),0,(H50*G50+I50*G49+J50*G48+K50*G47+L50*G46+M50*G45+N50*G44+O50*G43+P50*G42+Q50*G41+R50*G40+S50*G39+T50*G38+U50*G37+V50*G36+W50*G35+X50*G34+Y50*G33+Z50*G32+AA50*G31)/AB50)</f>
        <v>0</v>
      </c>
      <c r="AD50" s="78">
        <f>VLOOKUP($D$7,ETo!$B$4:$P$88,MONTH(D50)+2,FALSE)/4</f>
        <v>40.824968670984831</v>
      </c>
      <c r="AE50" s="78">
        <f t="shared" si="9"/>
        <v>0</v>
      </c>
      <c r="AF50" s="79">
        <f t="shared" si="10"/>
        <v>0</v>
      </c>
      <c r="AG50" s="79">
        <f t="shared" si="15"/>
        <v>0</v>
      </c>
      <c r="AH50" s="79">
        <f t="shared" si="16"/>
        <v>0</v>
      </c>
      <c r="AI50" s="79">
        <f t="shared" si="11"/>
        <v>0</v>
      </c>
      <c r="AJ50" s="302">
        <f>VLOOKUP(E50,[0]!eff_week,2,FALSE)/1000*AB50*1600</f>
        <v>0</v>
      </c>
    </row>
    <row r="51" spans="2:36" x14ac:dyDescent="0.25">
      <c r="B51" s="84">
        <f t="shared" si="12"/>
        <v>39921</v>
      </c>
      <c r="C51" s="85">
        <f t="shared" si="13"/>
        <v>39927</v>
      </c>
      <c r="D51" s="77">
        <f t="shared" si="14"/>
        <v>39927</v>
      </c>
      <c r="E51" s="68">
        <v>25</v>
      </c>
      <c r="F51" s="266">
        <f>IF(ISERROR(VLOOKUP(E51,Crop!$I$3:$J$70,2,FALSE)),0,VLOOKUP(paddy_Dry!E51,Crop!$I$3:$J$71,2,FALSE))</f>
        <v>0</v>
      </c>
      <c r="G51" s="78">
        <f>IF(ISERROR(HLOOKUP($D$5,Kc!$B$3:$AI$57,paddy_Dry!F51+3,FALSE)),0,HLOOKUP($D$5,Kc!$B$3:$AI$57,paddy_Dry!F51+3,FALSE))</f>
        <v>0</v>
      </c>
      <c r="H51" s="90">
        <f t="shared" si="17"/>
        <v>0</v>
      </c>
      <c r="I51" s="91">
        <f t="shared" si="18"/>
        <v>0</v>
      </c>
      <c r="J51" s="91">
        <f t="shared" si="19"/>
        <v>0</v>
      </c>
      <c r="K51" s="91">
        <f t="shared" si="22"/>
        <v>0</v>
      </c>
      <c r="L51" s="91">
        <f t="shared" si="22"/>
        <v>0</v>
      </c>
      <c r="M51" s="91">
        <f t="shared" si="22"/>
        <v>0</v>
      </c>
      <c r="N51" s="91">
        <f t="shared" si="22"/>
        <v>0</v>
      </c>
      <c r="O51" s="91">
        <f t="shared" si="22"/>
        <v>0</v>
      </c>
      <c r="P51" s="91">
        <f t="shared" si="22"/>
        <v>0</v>
      </c>
      <c r="Q51" s="91">
        <f t="shared" si="22"/>
        <v>0</v>
      </c>
      <c r="R51" s="91">
        <f t="shared" si="22"/>
        <v>0</v>
      </c>
      <c r="S51" s="91">
        <f t="shared" si="22"/>
        <v>0</v>
      </c>
      <c r="T51" s="91">
        <f t="shared" si="22"/>
        <v>0</v>
      </c>
      <c r="U51" s="91">
        <f t="shared" si="23"/>
        <v>0</v>
      </c>
      <c r="V51" s="91">
        <f t="shared" si="23"/>
        <v>0</v>
      </c>
      <c r="W51" s="91">
        <f t="shared" si="23"/>
        <v>0</v>
      </c>
      <c r="X51" s="91">
        <f t="shared" si="23"/>
        <v>0</v>
      </c>
      <c r="Y51" s="91">
        <f t="shared" si="23"/>
        <v>0</v>
      </c>
      <c r="Z51" s="91">
        <f t="shared" si="23"/>
        <v>0</v>
      </c>
      <c r="AA51" s="91">
        <f t="shared" si="23"/>
        <v>0</v>
      </c>
      <c r="AB51" s="95">
        <f t="shared" si="8"/>
        <v>0</v>
      </c>
      <c r="AC51" s="264">
        <f t="shared" si="24"/>
        <v>0</v>
      </c>
      <c r="AD51" s="78">
        <f>VLOOKUP($D$7,ETo!$B$4:$P$88,MONTH(D51)+2,FALSE)/4</f>
        <v>40.824968670984831</v>
      </c>
      <c r="AE51" s="78">
        <f t="shared" si="9"/>
        <v>0</v>
      </c>
      <c r="AF51" s="79">
        <f t="shared" si="10"/>
        <v>0</v>
      </c>
      <c r="AG51" s="79">
        <f t="shared" si="15"/>
        <v>0</v>
      </c>
      <c r="AH51" s="79">
        <f t="shared" si="16"/>
        <v>0</v>
      </c>
      <c r="AI51" s="79">
        <f t="shared" si="11"/>
        <v>0</v>
      </c>
      <c r="AJ51" s="302">
        <f>VLOOKUP(E51,[0]!eff_week,2,FALSE)/1000*AB51*1600</f>
        <v>0</v>
      </c>
    </row>
    <row r="52" spans="2:36" x14ac:dyDescent="0.25">
      <c r="B52" s="84">
        <f t="shared" si="12"/>
        <v>39928</v>
      </c>
      <c r="C52" s="85">
        <f t="shared" si="13"/>
        <v>39934</v>
      </c>
      <c r="D52" s="77">
        <f t="shared" si="14"/>
        <v>39934</v>
      </c>
      <c r="E52" s="68">
        <v>26</v>
      </c>
      <c r="F52" s="266">
        <f>IF(ISERROR(VLOOKUP(E52,Crop!$I$3:$J$70,2,FALSE)),0,VLOOKUP(paddy_Dry!E52,Crop!$I$3:$J$71,2,FALSE))</f>
        <v>0</v>
      </c>
      <c r="G52" s="78">
        <f>IF(ISERROR(HLOOKUP($D$5,Kc!$B$3:$AI$57,paddy_Dry!F52+3,FALSE)),0,HLOOKUP($D$5,Kc!$B$3:$AI$57,paddy_Dry!F52+3,FALSE))</f>
        <v>0</v>
      </c>
      <c r="H52" s="90">
        <f t="shared" si="17"/>
        <v>0</v>
      </c>
      <c r="I52" s="91">
        <f t="shared" si="18"/>
        <v>0</v>
      </c>
      <c r="J52" s="91">
        <f t="shared" si="19"/>
        <v>0</v>
      </c>
      <c r="K52" s="91">
        <f t="shared" si="22"/>
        <v>0</v>
      </c>
      <c r="L52" s="91">
        <f t="shared" si="22"/>
        <v>0</v>
      </c>
      <c r="M52" s="91">
        <f t="shared" si="22"/>
        <v>0</v>
      </c>
      <c r="N52" s="91">
        <f t="shared" si="22"/>
        <v>0</v>
      </c>
      <c r="O52" s="91">
        <f t="shared" si="22"/>
        <v>0</v>
      </c>
      <c r="P52" s="91">
        <f t="shared" si="22"/>
        <v>0</v>
      </c>
      <c r="Q52" s="91">
        <f t="shared" si="22"/>
        <v>0</v>
      </c>
      <c r="R52" s="91">
        <f t="shared" si="22"/>
        <v>0</v>
      </c>
      <c r="S52" s="91">
        <f t="shared" si="22"/>
        <v>0</v>
      </c>
      <c r="T52" s="91">
        <f t="shared" si="22"/>
        <v>0</v>
      </c>
      <c r="U52" s="91">
        <f t="shared" si="23"/>
        <v>0</v>
      </c>
      <c r="V52" s="91">
        <f t="shared" si="23"/>
        <v>0</v>
      </c>
      <c r="W52" s="91">
        <f t="shared" si="23"/>
        <v>0</v>
      </c>
      <c r="X52" s="91">
        <f t="shared" si="23"/>
        <v>0</v>
      </c>
      <c r="Y52" s="91">
        <f t="shared" si="23"/>
        <v>0</v>
      </c>
      <c r="Z52" s="91">
        <f t="shared" si="23"/>
        <v>0</v>
      </c>
      <c r="AA52" s="91">
        <f t="shared" si="23"/>
        <v>0</v>
      </c>
      <c r="AB52" s="95">
        <f t="shared" si="8"/>
        <v>0</v>
      </c>
      <c r="AC52" s="264">
        <f t="shared" si="24"/>
        <v>0</v>
      </c>
      <c r="AD52" s="78">
        <f>VLOOKUP($D$7,ETo!$B$4:$P$88,MONTH(D52)+2,FALSE)/4</f>
        <v>38.037388213563702</v>
      </c>
      <c r="AE52" s="78">
        <f t="shared" si="9"/>
        <v>0</v>
      </c>
      <c r="AF52" s="79">
        <f t="shared" si="10"/>
        <v>0</v>
      </c>
      <c r="AG52" s="79">
        <f t="shared" si="15"/>
        <v>0</v>
      </c>
      <c r="AH52" s="79">
        <f t="shared" si="16"/>
        <v>0</v>
      </c>
      <c r="AI52" s="79">
        <f t="shared" si="11"/>
        <v>0</v>
      </c>
      <c r="AJ52" s="302">
        <f>VLOOKUP(E52,[0]!eff_week,2,FALSE)/1000*AB52*1600</f>
        <v>0</v>
      </c>
    </row>
    <row r="53" spans="2:36" x14ac:dyDescent="0.25">
      <c r="B53" s="84">
        <f t="shared" si="12"/>
        <v>39935</v>
      </c>
      <c r="C53" s="85">
        <f t="shared" si="13"/>
        <v>39941</v>
      </c>
      <c r="D53" s="77">
        <f t="shared" si="14"/>
        <v>39941</v>
      </c>
      <c r="E53" s="68">
        <v>27</v>
      </c>
      <c r="F53" s="266">
        <f>IF(ISERROR(VLOOKUP(E53,Crop!$I$3:$J$70,2,FALSE)),0,VLOOKUP(paddy_Dry!E53,Crop!$I$3:$J$71,2,FALSE))</f>
        <v>0</v>
      </c>
      <c r="G53" s="78">
        <f>IF(ISERROR(HLOOKUP($D$5,Kc!$B$3:$AI$57,paddy_Dry!F53+3,FALSE)),0,HLOOKUP($D$5,Kc!$B$3:$AI$57,paddy_Dry!F53+3,FALSE))</f>
        <v>0</v>
      </c>
      <c r="H53" s="90">
        <f t="shared" si="17"/>
        <v>0</v>
      </c>
      <c r="I53" s="91">
        <f t="shared" si="18"/>
        <v>0</v>
      </c>
      <c r="J53" s="91">
        <f t="shared" si="19"/>
        <v>0</v>
      </c>
      <c r="K53" s="91">
        <f t="shared" si="22"/>
        <v>0</v>
      </c>
      <c r="L53" s="91">
        <f t="shared" si="22"/>
        <v>0</v>
      </c>
      <c r="M53" s="91">
        <f t="shared" si="22"/>
        <v>0</v>
      </c>
      <c r="N53" s="91">
        <f t="shared" si="22"/>
        <v>0</v>
      </c>
      <c r="O53" s="91">
        <f t="shared" si="22"/>
        <v>0</v>
      </c>
      <c r="P53" s="91">
        <f t="shared" si="22"/>
        <v>0</v>
      </c>
      <c r="Q53" s="91">
        <f t="shared" si="22"/>
        <v>0</v>
      </c>
      <c r="R53" s="91">
        <f t="shared" si="22"/>
        <v>0</v>
      </c>
      <c r="S53" s="91">
        <f t="shared" si="22"/>
        <v>0</v>
      </c>
      <c r="T53" s="91">
        <f t="shared" si="22"/>
        <v>0</v>
      </c>
      <c r="U53" s="91">
        <f t="shared" si="23"/>
        <v>0</v>
      </c>
      <c r="V53" s="91">
        <f t="shared" si="23"/>
        <v>0</v>
      </c>
      <c r="W53" s="91">
        <f t="shared" si="23"/>
        <v>0</v>
      </c>
      <c r="X53" s="91">
        <f t="shared" si="23"/>
        <v>0</v>
      </c>
      <c r="Y53" s="91">
        <f t="shared" si="23"/>
        <v>0</v>
      </c>
      <c r="Z53" s="91">
        <f t="shared" si="23"/>
        <v>0</v>
      </c>
      <c r="AA53" s="91">
        <f t="shared" si="23"/>
        <v>0</v>
      </c>
      <c r="AB53" s="95">
        <f t="shared" si="8"/>
        <v>0</v>
      </c>
      <c r="AC53" s="264">
        <f t="shared" si="24"/>
        <v>0</v>
      </c>
      <c r="AD53" s="78">
        <f>VLOOKUP($D$7,ETo!$B$4:$P$88,MONTH(D53)+2,FALSE)/4</f>
        <v>38.037388213563702</v>
      </c>
      <c r="AE53" s="78">
        <f t="shared" si="9"/>
        <v>0</v>
      </c>
      <c r="AF53" s="79">
        <f t="shared" si="10"/>
        <v>0</v>
      </c>
      <c r="AG53" s="79">
        <f t="shared" si="15"/>
        <v>0</v>
      </c>
      <c r="AH53" s="79">
        <f t="shared" si="16"/>
        <v>0</v>
      </c>
      <c r="AI53" s="79">
        <f t="shared" si="11"/>
        <v>0</v>
      </c>
      <c r="AJ53" s="302">
        <f>VLOOKUP(E53,[0]!eff_week,2,FALSE)/1000*AB53*1600</f>
        <v>0</v>
      </c>
    </row>
    <row r="54" spans="2:36" x14ac:dyDescent="0.25">
      <c r="B54" s="84">
        <f t="shared" si="12"/>
        <v>39942</v>
      </c>
      <c r="C54" s="85">
        <f t="shared" si="13"/>
        <v>39948</v>
      </c>
      <c r="D54" s="77">
        <f t="shared" si="14"/>
        <v>39948</v>
      </c>
      <c r="E54" s="68">
        <v>28</v>
      </c>
      <c r="F54" s="266">
        <f>IF(ISERROR(VLOOKUP(E54,Crop!$I$3:$J$70,2,FALSE)),0,VLOOKUP(paddy_Dry!E54,Crop!$I$3:$J$71,2,FALSE))</f>
        <v>0</v>
      </c>
      <c r="G54" s="78">
        <f>IF(ISERROR(HLOOKUP($D$5,Kc!$B$3:$AI$57,paddy_Dry!F54+3,FALSE)),0,HLOOKUP($D$5,Kc!$B$3:$AI$57,paddy_Dry!F54+3,FALSE))</f>
        <v>0</v>
      </c>
      <c r="H54" s="90">
        <f t="shared" si="17"/>
        <v>0</v>
      </c>
      <c r="I54" s="91">
        <f t="shared" si="18"/>
        <v>0</v>
      </c>
      <c r="J54" s="91">
        <f t="shared" si="19"/>
        <v>0</v>
      </c>
      <c r="K54" s="91">
        <f t="shared" si="22"/>
        <v>0</v>
      </c>
      <c r="L54" s="91">
        <f t="shared" si="22"/>
        <v>0</v>
      </c>
      <c r="M54" s="91">
        <f t="shared" si="22"/>
        <v>0</v>
      </c>
      <c r="N54" s="91">
        <f t="shared" si="22"/>
        <v>0</v>
      </c>
      <c r="O54" s="91">
        <f t="shared" si="22"/>
        <v>0</v>
      </c>
      <c r="P54" s="91">
        <f t="shared" si="22"/>
        <v>0</v>
      </c>
      <c r="Q54" s="91">
        <f t="shared" si="22"/>
        <v>0</v>
      </c>
      <c r="R54" s="91">
        <f t="shared" si="22"/>
        <v>0</v>
      </c>
      <c r="S54" s="91">
        <f t="shared" si="22"/>
        <v>0</v>
      </c>
      <c r="T54" s="91">
        <f t="shared" si="22"/>
        <v>0</v>
      </c>
      <c r="U54" s="91">
        <f t="shared" si="23"/>
        <v>0</v>
      </c>
      <c r="V54" s="91">
        <f t="shared" si="23"/>
        <v>0</v>
      </c>
      <c r="W54" s="91">
        <f t="shared" si="23"/>
        <v>0</v>
      </c>
      <c r="X54" s="91">
        <f t="shared" si="23"/>
        <v>0</v>
      </c>
      <c r="Y54" s="91">
        <f t="shared" si="23"/>
        <v>0</v>
      </c>
      <c r="Z54" s="91">
        <f t="shared" si="23"/>
        <v>0</v>
      </c>
      <c r="AA54" s="91">
        <f t="shared" si="23"/>
        <v>0</v>
      </c>
      <c r="AB54" s="95">
        <f t="shared" si="8"/>
        <v>0</v>
      </c>
      <c r="AC54" s="264">
        <f t="shared" si="24"/>
        <v>0</v>
      </c>
      <c r="AD54" s="78">
        <f>VLOOKUP($D$7,ETo!$B$4:$P$88,MONTH(D54)+2,FALSE)/4</f>
        <v>38.037388213563702</v>
      </c>
      <c r="AE54" s="78">
        <f t="shared" si="9"/>
        <v>0</v>
      </c>
      <c r="AF54" s="79">
        <f t="shared" si="10"/>
        <v>0</v>
      </c>
      <c r="AG54" s="79">
        <f t="shared" si="15"/>
        <v>0</v>
      </c>
      <c r="AH54" s="79">
        <f t="shared" si="16"/>
        <v>0</v>
      </c>
      <c r="AI54" s="79">
        <f t="shared" si="11"/>
        <v>0</v>
      </c>
      <c r="AJ54" s="302">
        <f>VLOOKUP(E54,[0]!eff_week,2,FALSE)/1000*AB54*1600</f>
        <v>0</v>
      </c>
    </row>
    <row r="55" spans="2:36" x14ac:dyDescent="0.25">
      <c r="B55" s="84">
        <f t="shared" si="12"/>
        <v>39949</v>
      </c>
      <c r="C55" s="85">
        <f t="shared" si="13"/>
        <v>39955</v>
      </c>
      <c r="D55" s="77">
        <f t="shared" si="14"/>
        <v>39955</v>
      </c>
      <c r="E55" s="68">
        <v>29</v>
      </c>
      <c r="F55" s="266">
        <f>IF(ISERROR(VLOOKUP(E55,Crop!$I$3:$J$70,2,FALSE)),0,VLOOKUP(paddy_Dry!E55,Crop!$I$3:$J$71,2,FALSE))</f>
        <v>0</v>
      </c>
      <c r="G55" s="78">
        <f>IF(ISERROR(HLOOKUP($D$5,Kc!$B$3:$AI$57,paddy_Dry!F55+3,FALSE)),0,HLOOKUP($D$5,Kc!$B$3:$AI$57,paddy_Dry!F55+3,FALSE))</f>
        <v>0</v>
      </c>
      <c r="H55" s="90">
        <f t="shared" si="17"/>
        <v>0</v>
      </c>
      <c r="I55" s="91">
        <f t="shared" si="18"/>
        <v>0</v>
      </c>
      <c r="J55" s="91">
        <f t="shared" si="19"/>
        <v>0</v>
      </c>
      <c r="K55" s="91">
        <f t="shared" si="22"/>
        <v>0</v>
      </c>
      <c r="L55" s="91">
        <f t="shared" si="22"/>
        <v>0</v>
      </c>
      <c r="M55" s="91">
        <f t="shared" si="22"/>
        <v>0</v>
      </c>
      <c r="N55" s="91">
        <f t="shared" si="22"/>
        <v>0</v>
      </c>
      <c r="O55" s="91">
        <f t="shared" si="22"/>
        <v>0</v>
      </c>
      <c r="P55" s="91">
        <f t="shared" si="22"/>
        <v>0</v>
      </c>
      <c r="Q55" s="91">
        <f t="shared" si="22"/>
        <v>0</v>
      </c>
      <c r="R55" s="91">
        <f t="shared" si="22"/>
        <v>0</v>
      </c>
      <c r="S55" s="91">
        <f t="shared" si="22"/>
        <v>0</v>
      </c>
      <c r="T55" s="91">
        <f t="shared" si="22"/>
        <v>0</v>
      </c>
      <c r="U55" s="91">
        <f t="shared" si="23"/>
        <v>0</v>
      </c>
      <c r="V55" s="91">
        <f t="shared" si="23"/>
        <v>0</v>
      </c>
      <c r="W55" s="91">
        <f t="shared" si="23"/>
        <v>0</v>
      </c>
      <c r="X55" s="91">
        <f t="shared" si="23"/>
        <v>0</v>
      </c>
      <c r="Y55" s="91">
        <f t="shared" si="23"/>
        <v>0</v>
      </c>
      <c r="Z55" s="91">
        <f t="shared" si="23"/>
        <v>0</v>
      </c>
      <c r="AA55" s="91">
        <f t="shared" si="23"/>
        <v>0</v>
      </c>
      <c r="AB55" s="95">
        <f t="shared" si="8"/>
        <v>0</v>
      </c>
      <c r="AC55" s="264">
        <f t="shared" si="24"/>
        <v>0</v>
      </c>
      <c r="AD55" s="78">
        <f>VLOOKUP($D$7,ETo!$B$4:$P$88,MONTH(D55)+2,FALSE)/4</f>
        <v>38.037388213563702</v>
      </c>
      <c r="AE55" s="78">
        <f t="shared" si="9"/>
        <v>0</v>
      </c>
      <c r="AF55" s="79">
        <f t="shared" si="10"/>
        <v>0</v>
      </c>
      <c r="AG55" s="79">
        <f t="shared" si="15"/>
        <v>0</v>
      </c>
      <c r="AH55" s="79">
        <f t="shared" si="16"/>
        <v>0</v>
      </c>
      <c r="AI55" s="79">
        <f t="shared" si="11"/>
        <v>0</v>
      </c>
      <c r="AJ55" s="302">
        <f>VLOOKUP(E55,[0]!eff_week,2,FALSE)/1000*AB55*1600</f>
        <v>0</v>
      </c>
    </row>
    <row r="56" spans="2:36" x14ac:dyDescent="0.25">
      <c r="B56" s="84">
        <f t="shared" si="12"/>
        <v>39956</v>
      </c>
      <c r="C56" s="85">
        <f t="shared" si="13"/>
        <v>39962</v>
      </c>
      <c r="D56" s="77">
        <f t="shared" si="14"/>
        <v>39962</v>
      </c>
      <c r="E56" s="68">
        <v>30</v>
      </c>
      <c r="F56" s="266">
        <f>IF(ISERROR(VLOOKUP(E56,Crop!$I$3:$J$70,2,FALSE)),0,VLOOKUP(paddy_Dry!E56,Crop!$I$3:$J$71,2,FALSE))</f>
        <v>0</v>
      </c>
      <c r="G56" s="78">
        <f>IF(ISERROR(HLOOKUP($D$5,Kc!$B$3:$AI$57,paddy_Dry!F56+3,FALSE)),0,HLOOKUP($D$5,Kc!$B$3:$AI$57,paddy_Dry!F56+3,FALSE))</f>
        <v>0</v>
      </c>
      <c r="H56" s="90">
        <f t="shared" si="17"/>
        <v>0</v>
      </c>
      <c r="I56" s="91">
        <f t="shared" si="18"/>
        <v>0</v>
      </c>
      <c r="J56" s="91">
        <f t="shared" si="19"/>
        <v>0</v>
      </c>
      <c r="K56" s="91">
        <f t="shared" si="22"/>
        <v>0</v>
      </c>
      <c r="L56" s="91">
        <f t="shared" si="22"/>
        <v>0</v>
      </c>
      <c r="M56" s="91">
        <f t="shared" si="22"/>
        <v>0</v>
      </c>
      <c r="N56" s="91">
        <f t="shared" si="22"/>
        <v>0</v>
      </c>
      <c r="O56" s="91">
        <f t="shared" si="22"/>
        <v>0</v>
      </c>
      <c r="P56" s="91">
        <f t="shared" si="22"/>
        <v>0</v>
      </c>
      <c r="Q56" s="91">
        <f t="shared" si="22"/>
        <v>0</v>
      </c>
      <c r="R56" s="91">
        <f t="shared" si="22"/>
        <v>0</v>
      </c>
      <c r="S56" s="91">
        <f t="shared" si="22"/>
        <v>0</v>
      </c>
      <c r="T56" s="91">
        <f t="shared" si="22"/>
        <v>0</v>
      </c>
      <c r="U56" s="91">
        <f t="shared" si="23"/>
        <v>0</v>
      </c>
      <c r="V56" s="91">
        <f t="shared" si="23"/>
        <v>0</v>
      </c>
      <c r="W56" s="91">
        <f t="shared" si="23"/>
        <v>0</v>
      </c>
      <c r="X56" s="91">
        <f t="shared" si="23"/>
        <v>0</v>
      </c>
      <c r="Y56" s="91">
        <f t="shared" si="23"/>
        <v>0</v>
      </c>
      <c r="Z56" s="91">
        <f t="shared" si="23"/>
        <v>0</v>
      </c>
      <c r="AA56" s="91">
        <f t="shared" si="23"/>
        <v>0</v>
      </c>
      <c r="AB56" s="95">
        <f t="shared" si="8"/>
        <v>0</v>
      </c>
      <c r="AC56" s="264">
        <f t="shared" si="24"/>
        <v>0</v>
      </c>
      <c r="AD56" s="78">
        <f>VLOOKUP($D$7,ETo!$B$4:$P$88,MONTH(D56)+2,FALSE)/4</f>
        <v>38.037388213563702</v>
      </c>
      <c r="AE56" s="78">
        <f t="shared" si="9"/>
        <v>0</v>
      </c>
      <c r="AF56" s="79">
        <f t="shared" si="10"/>
        <v>0</v>
      </c>
      <c r="AG56" s="79">
        <f t="shared" si="15"/>
        <v>0</v>
      </c>
      <c r="AH56" s="79">
        <f t="shared" si="16"/>
        <v>0</v>
      </c>
      <c r="AI56" s="79">
        <f t="shared" si="11"/>
        <v>0</v>
      </c>
      <c r="AJ56" s="302">
        <f>VLOOKUP(E56,[0]!eff_week,2,FALSE)/1000*AB56*1600</f>
        <v>0</v>
      </c>
    </row>
    <row r="57" spans="2:36" x14ac:dyDescent="0.25">
      <c r="B57" s="84">
        <f t="shared" si="12"/>
        <v>39963</v>
      </c>
      <c r="C57" s="85">
        <f t="shared" si="13"/>
        <v>39969</v>
      </c>
      <c r="D57" s="77">
        <f t="shared" si="14"/>
        <v>39969</v>
      </c>
      <c r="E57" s="68">
        <v>31</v>
      </c>
      <c r="F57" s="266">
        <f>IF(ISERROR(VLOOKUP(E57,Crop!$I$3:$J$70,2,FALSE)),0,VLOOKUP(paddy_Dry!E57,Crop!$I$3:$J$71,2,FALSE))</f>
        <v>0</v>
      </c>
      <c r="G57" s="78">
        <f>IF(ISERROR(HLOOKUP($D$5,Kc!$B$3:$AI$57,paddy_Dry!F57+3,FALSE)),0,HLOOKUP($D$5,Kc!$B$3:$AI$57,paddy_Dry!F57+3,FALSE))</f>
        <v>0</v>
      </c>
      <c r="H57" s="90">
        <f t="shared" si="17"/>
        <v>0</v>
      </c>
      <c r="I57" s="91">
        <f t="shared" si="18"/>
        <v>0</v>
      </c>
      <c r="J57" s="91">
        <f t="shared" si="19"/>
        <v>0</v>
      </c>
      <c r="K57" s="91">
        <f t="shared" ref="K57:T66" si="25">IF(J56&gt;0,IF(K$26&gt;$E$9,0,VLOOKUP(K$26,$F$3:$G$23,2,FALSE)),0)</f>
        <v>0</v>
      </c>
      <c r="L57" s="91">
        <f t="shared" si="25"/>
        <v>0</v>
      </c>
      <c r="M57" s="91">
        <f t="shared" si="25"/>
        <v>0</v>
      </c>
      <c r="N57" s="91">
        <f t="shared" si="25"/>
        <v>0</v>
      </c>
      <c r="O57" s="91">
        <f t="shared" si="25"/>
        <v>0</v>
      </c>
      <c r="P57" s="91">
        <f t="shared" si="25"/>
        <v>0</v>
      </c>
      <c r="Q57" s="91">
        <f t="shared" si="25"/>
        <v>0</v>
      </c>
      <c r="R57" s="91">
        <f t="shared" si="25"/>
        <v>0</v>
      </c>
      <c r="S57" s="91">
        <f t="shared" si="25"/>
        <v>0</v>
      </c>
      <c r="T57" s="91">
        <f t="shared" si="25"/>
        <v>0</v>
      </c>
      <c r="U57" s="91">
        <f t="shared" ref="U57:AA66" si="26">IF(T56&gt;0,IF(U$26&gt;$E$9,0,VLOOKUP(U$26,$F$3:$G$23,2,FALSE)),0)</f>
        <v>0</v>
      </c>
      <c r="V57" s="91">
        <f t="shared" si="26"/>
        <v>0</v>
      </c>
      <c r="W57" s="91">
        <f t="shared" si="26"/>
        <v>0</v>
      </c>
      <c r="X57" s="91">
        <f t="shared" si="26"/>
        <v>0</v>
      </c>
      <c r="Y57" s="91">
        <f t="shared" si="26"/>
        <v>0</v>
      </c>
      <c r="Z57" s="91">
        <f t="shared" si="26"/>
        <v>0</v>
      </c>
      <c r="AA57" s="91">
        <f t="shared" si="26"/>
        <v>0</v>
      </c>
      <c r="AB57" s="95">
        <f t="shared" si="8"/>
        <v>0</v>
      </c>
      <c r="AC57" s="264">
        <f t="shared" si="24"/>
        <v>0</v>
      </c>
      <c r="AD57" s="78">
        <f>VLOOKUP($D$7,ETo!$B$4:$P$88,MONTH(D57)+2,FALSE)/4</f>
        <v>32.753562414277496</v>
      </c>
      <c r="AE57" s="78">
        <f t="shared" si="9"/>
        <v>0</v>
      </c>
      <c r="AF57" s="79">
        <f t="shared" si="10"/>
        <v>0</v>
      </c>
      <c r="AG57" s="79">
        <f t="shared" si="15"/>
        <v>0</v>
      </c>
      <c r="AH57" s="79">
        <f t="shared" si="16"/>
        <v>0</v>
      </c>
      <c r="AI57" s="79">
        <f t="shared" si="11"/>
        <v>0</v>
      </c>
      <c r="AJ57" s="302">
        <f>VLOOKUP(E57,[0]!eff_week,2,FALSE)/1000*AB57*1600</f>
        <v>0</v>
      </c>
    </row>
    <row r="58" spans="2:36" x14ac:dyDescent="0.25">
      <c r="B58" s="84">
        <f t="shared" si="12"/>
        <v>39970</v>
      </c>
      <c r="C58" s="85">
        <f t="shared" si="13"/>
        <v>39976</v>
      </c>
      <c r="D58" s="77">
        <f t="shared" si="14"/>
        <v>39976</v>
      </c>
      <c r="E58" s="68">
        <v>32</v>
      </c>
      <c r="F58" s="266">
        <f>IF(ISERROR(VLOOKUP(E58,Crop!$I$3:$J$70,2,FALSE)),0,VLOOKUP(paddy_Dry!E58,Crop!$I$3:$J$71,2,FALSE))</f>
        <v>0</v>
      </c>
      <c r="G58" s="78">
        <f>IF(ISERROR(HLOOKUP($D$5,Kc!$B$3:$AI$57,paddy_Dry!F58+3,FALSE)),0,HLOOKUP($D$5,Kc!$B$3:$AI$57,paddy_Dry!F58+3,FALSE))</f>
        <v>0</v>
      </c>
      <c r="H58" s="90">
        <f t="shared" si="17"/>
        <v>0</v>
      </c>
      <c r="I58" s="91">
        <f t="shared" si="18"/>
        <v>0</v>
      </c>
      <c r="J58" s="91">
        <f t="shared" si="19"/>
        <v>0</v>
      </c>
      <c r="K58" s="91">
        <f t="shared" si="25"/>
        <v>0</v>
      </c>
      <c r="L58" s="91">
        <f t="shared" si="25"/>
        <v>0</v>
      </c>
      <c r="M58" s="91">
        <f t="shared" si="25"/>
        <v>0</v>
      </c>
      <c r="N58" s="91">
        <f t="shared" si="25"/>
        <v>0</v>
      </c>
      <c r="O58" s="91">
        <f t="shared" si="25"/>
        <v>0</v>
      </c>
      <c r="P58" s="91">
        <f t="shared" si="25"/>
        <v>0</v>
      </c>
      <c r="Q58" s="91">
        <f t="shared" si="25"/>
        <v>0</v>
      </c>
      <c r="R58" s="91">
        <f t="shared" si="25"/>
        <v>0</v>
      </c>
      <c r="S58" s="91">
        <f t="shared" si="25"/>
        <v>0</v>
      </c>
      <c r="T58" s="91">
        <f t="shared" si="25"/>
        <v>0</v>
      </c>
      <c r="U58" s="91">
        <f t="shared" si="26"/>
        <v>0</v>
      </c>
      <c r="V58" s="91">
        <f t="shared" si="26"/>
        <v>0</v>
      </c>
      <c r="W58" s="91">
        <f t="shared" si="26"/>
        <v>0</v>
      </c>
      <c r="X58" s="91">
        <f t="shared" si="26"/>
        <v>0</v>
      </c>
      <c r="Y58" s="91">
        <f t="shared" si="26"/>
        <v>0</v>
      </c>
      <c r="Z58" s="91">
        <f t="shared" si="26"/>
        <v>0</v>
      </c>
      <c r="AA58" s="91">
        <f t="shared" si="26"/>
        <v>0</v>
      </c>
      <c r="AB58" s="95">
        <f t="shared" si="8"/>
        <v>0</v>
      </c>
      <c r="AC58" s="264">
        <f t="shared" si="24"/>
        <v>0</v>
      </c>
      <c r="AD58" s="78">
        <f>VLOOKUP($D$7,ETo!$B$4:$P$88,MONTH(D58)+2,FALSE)/4</f>
        <v>32.753562414277496</v>
      </c>
      <c r="AE58" s="78">
        <f t="shared" si="9"/>
        <v>0</v>
      </c>
      <c r="AF58" s="79">
        <f t="shared" si="10"/>
        <v>0</v>
      </c>
      <c r="AG58" s="79">
        <f t="shared" si="15"/>
        <v>0</v>
      </c>
      <c r="AH58" s="79">
        <f t="shared" si="16"/>
        <v>0</v>
      </c>
      <c r="AI58" s="79">
        <f t="shared" si="11"/>
        <v>0</v>
      </c>
      <c r="AJ58" s="302">
        <f>VLOOKUP(E58,[0]!eff_week,2,FALSE)/1000*AB58*1600</f>
        <v>0</v>
      </c>
    </row>
    <row r="59" spans="2:36" x14ac:dyDescent="0.25">
      <c r="B59" s="84">
        <f t="shared" si="12"/>
        <v>39977</v>
      </c>
      <c r="C59" s="85">
        <f t="shared" si="13"/>
        <v>39983</v>
      </c>
      <c r="D59" s="77">
        <f t="shared" si="14"/>
        <v>39983</v>
      </c>
      <c r="E59" s="68">
        <v>33</v>
      </c>
      <c r="F59" s="266">
        <f>IF(ISERROR(VLOOKUP(E59,Crop!$I$3:$J$70,2,FALSE)),0,VLOOKUP(paddy_Dry!E59,Crop!$I$3:$J$71,2,FALSE))</f>
        <v>0</v>
      </c>
      <c r="G59" s="78">
        <f>IF(ISERROR(HLOOKUP($D$5,Kc!$B$3:$AI$57,paddy_Dry!F59+3,FALSE)),0,HLOOKUP($D$5,Kc!$B$3:$AI$57,paddy_Dry!F59+3,FALSE))</f>
        <v>0</v>
      </c>
      <c r="H59" s="90">
        <f t="shared" si="17"/>
        <v>0</v>
      </c>
      <c r="I59" s="91">
        <f t="shared" si="18"/>
        <v>0</v>
      </c>
      <c r="J59" s="91">
        <f t="shared" si="19"/>
        <v>0</v>
      </c>
      <c r="K59" s="91">
        <f t="shared" si="25"/>
        <v>0</v>
      </c>
      <c r="L59" s="91">
        <f t="shared" si="25"/>
        <v>0</v>
      </c>
      <c r="M59" s="91">
        <f t="shared" si="25"/>
        <v>0</v>
      </c>
      <c r="N59" s="91">
        <f t="shared" si="25"/>
        <v>0</v>
      </c>
      <c r="O59" s="91">
        <f t="shared" si="25"/>
        <v>0</v>
      </c>
      <c r="P59" s="91">
        <f t="shared" si="25"/>
        <v>0</v>
      </c>
      <c r="Q59" s="91">
        <f t="shared" si="25"/>
        <v>0</v>
      </c>
      <c r="R59" s="91">
        <f t="shared" si="25"/>
        <v>0</v>
      </c>
      <c r="S59" s="91">
        <f t="shared" si="25"/>
        <v>0</v>
      </c>
      <c r="T59" s="91">
        <f t="shared" si="25"/>
        <v>0</v>
      </c>
      <c r="U59" s="91">
        <f t="shared" si="26"/>
        <v>0</v>
      </c>
      <c r="V59" s="91">
        <f t="shared" si="26"/>
        <v>0</v>
      </c>
      <c r="W59" s="91">
        <f t="shared" si="26"/>
        <v>0</v>
      </c>
      <c r="X59" s="91">
        <f t="shared" si="26"/>
        <v>0</v>
      </c>
      <c r="Y59" s="91">
        <f t="shared" si="26"/>
        <v>0</v>
      </c>
      <c r="Z59" s="91">
        <f t="shared" si="26"/>
        <v>0</v>
      </c>
      <c r="AA59" s="91">
        <f t="shared" si="26"/>
        <v>0</v>
      </c>
      <c r="AB59" s="95">
        <f t="shared" si="8"/>
        <v>0</v>
      </c>
      <c r="AC59" s="264">
        <f t="shared" si="24"/>
        <v>0</v>
      </c>
      <c r="AD59" s="78">
        <f>VLOOKUP($D$7,ETo!$B$4:$P$88,MONTH(D59)+2,FALSE)/4</f>
        <v>32.753562414277496</v>
      </c>
      <c r="AE59" s="78">
        <f t="shared" si="9"/>
        <v>0</v>
      </c>
      <c r="AF59" s="79">
        <f t="shared" si="10"/>
        <v>0</v>
      </c>
      <c r="AG59" s="79">
        <f t="shared" si="15"/>
        <v>0</v>
      </c>
      <c r="AH59" s="79">
        <f t="shared" si="16"/>
        <v>0</v>
      </c>
      <c r="AI59" s="79">
        <f t="shared" si="11"/>
        <v>0</v>
      </c>
      <c r="AJ59" s="302">
        <f>VLOOKUP(E59,[0]!eff_week,2,FALSE)/1000*AB59*1600</f>
        <v>0</v>
      </c>
    </row>
    <row r="60" spans="2:36" x14ac:dyDescent="0.25">
      <c r="B60" s="84">
        <f t="shared" si="12"/>
        <v>39984</v>
      </c>
      <c r="C60" s="85">
        <f t="shared" si="13"/>
        <v>39990</v>
      </c>
      <c r="D60" s="77">
        <f t="shared" si="14"/>
        <v>39990</v>
      </c>
      <c r="E60" s="68">
        <v>34</v>
      </c>
      <c r="F60" s="266">
        <f>IF(ISERROR(VLOOKUP(E60,Crop!$I$3:$J$70,2,FALSE)),0,VLOOKUP(paddy_Dry!E60,Crop!$I$3:$J$71,2,FALSE))</f>
        <v>0</v>
      </c>
      <c r="G60" s="78">
        <f>IF(ISERROR(HLOOKUP($D$5,Kc!$B$3:$AI$57,paddy_Dry!F60+3,FALSE)),0,HLOOKUP($D$5,Kc!$B$3:$AI$57,paddy_Dry!F60+3,FALSE))</f>
        <v>0</v>
      </c>
      <c r="H60" s="90">
        <f t="shared" si="17"/>
        <v>0</v>
      </c>
      <c r="I60" s="91">
        <f t="shared" si="18"/>
        <v>0</v>
      </c>
      <c r="J60" s="91">
        <f t="shared" si="19"/>
        <v>0</v>
      </c>
      <c r="K60" s="91">
        <f t="shared" si="25"/>
        <v>0</v>
      </c>
      <c r="L60" s="91">
        <f t="shared" si="25"/>
        <v>0</v>
      </c>
      <c r="M60" s="91">
        <f t="shared" si="25"/>
        <v>0</v>
      </c>
      <c r="N60" s="91">
        <f t="shared" si="25"/>
        <v>0</v>
      </c>
      <c r="O60" s="91">
        <f t="shared" si="25"/>
        <v>0</v>
      </c>
      <c r="P60" s="91">
        <f t="shared" si="25"/>
        <v>0</v>
      </c>
      <c r="Q60" s="91">
        <f t="shared" si="25"/>
        <v>0</v>
      </c>
      <c r="R60" s="91">
        <f t="shared" si="25"/>
        <v>0</v>
      </c>
      <c r="S60" s="91">
        <f t="shared" si="25"/>
        <v>0</v>
      </c>
      <c r="T60" s="91">
        <f t="shared" si="25"/>
        <v>0</v>
      </c>
      <c r="U60" s="91">
        <f t="shared" si="26"/>
        <v>0</v>
      </c>
      <c r="V60" s="91">
        <f t="shared" si="26"/>
        <v>0</v>
      </c>
      <c r="W60" s="91">
        <f t="shared" si="26"/>
        <v>0</v>
      </c>
      <c r="X60" s="91">
        <f t="shared" si="26"/>
        <v>0</v>
      </c>
      <c r="Y60" s="91">
        <f t="shared" si="26"/>
        <v>0</v>
      </c>
      <c r="Z60" s="91">
        <f t="shared" si="26"/>
        <v>0</v>
      </c>
      <c r="AA60" s="91">
        <f t="shared" si="26"/>
        <v>0</v>
      </c>
      <c r="AB60" s="95">
        <f t="shared" si="8"/>
        <v>0</v>
      </c>
      <c r="AC60" s="264">
        <f t="shared" si="24"/>
        <v>0</v>
      </c>
      <c r="AD60" s="78">
        <f>VLOOKUP($D$7,ETo!$B$4:$P$88,MONTH(D60)+2,FALSE)/4</f>
        <v>32.753562414277496</v>
      </c>
      <c r="AE60" s="78">
        <f t="shared" si="9"/>
        <v>0</v>
      </c>
      <c r="AF60" s="79">
        <f t="shared" si="10"/>
        <v>0</v>
      </c>
      <c r="AG60" s="79">
        <f t="shared" si="15"/>
        <v>0</v>
      </c>
      <c r="AH60" s="79">
        <f t="shared" si="16"/>
        <v>0</v>
      </c>
      <c r="AI60" s="79">
        <f t="shared" si="11"/>
        <v>0</v>
      </c>
      <c r="AJ60" s="302">
        <f>VLOOKUP(E60,[0]!eff_week,2,FALSE)/1000*AB60*1600</f>
        <v>0</v>
      </c>
    </row>
    <row r="61" spans="2:36" x14ac:dyDescent="0.25">
      <c r="B61" s="84">
        <f t="shared" si="12"/>
        <v>39991</v>
      </c>
      <c r="C61" s="85">
        <f t="shared" si="13"/>
        <v>39997</v>
      </c>
      <c r="D61" s="77">
        <f t="shared" si="14"/>
        <v>39997</v>
      </c>
      <c r="E61" s="68">
        <v>35</v>
      </c>
      <c r="F61" s="266">
        <f>IF(ISERROR(VLOOKUP(E61,Crop!$I$3:$J$70,2,FALSE)),0,VLOOKUP(paddy_Dry!E61,Crop!$I$3:$J$71,2,FALSE))</f>
        <v>0</v>
      </c>
      <c r="G61" s="78">
        <f>IF(ISERROR(HLOOKUP($D$5,Kc!$B$3:$AI$57,paddy_Dry!F61+3,FALSE)),0,HLOOKUP($D$5,Kc!$B$3:$AI$57,paddy_Dry!F61+3,FALSE))</f>
        <v>0</v>
      </c>
      <c r="H61" s="90">
        <f t="shared" si="17"/>
        <v>0</v>
      </c>
      <c r="I61" s="91">
        <f t="shared" si="18"/>
        <v>0</v>
      </c>
      <c r="J61" s="91">
        <f t="shared" si="19"/>
        <v>0</v>
      </c>
      <c r="K61" s="91">
        <f t="shared" si="25"/>
        <v>0</v>
      </c>
      <c r="L61" s="91">
        <f t="shared" si="25"/>
        <v>0</v>
      </c>
      <c r="M61" s="91">
        <f t="shared" si="25"/>
        <v>0</v>
      </c>
      <c r="N61" s="91">
        <f t="shared" si="25"/>
        <v>0</v>
      </c>
      <c r="O61" s="91">
        <f t="shared" si="25"/>
        <v>0</v>
      </c>
      <c r="P61" s="91">
        <f t="shared" si="25"/>
        <v>0</v>
      </c>
      <c r="Q61" s="91">
        <f t="shared" si="25"/>
        <v>0</v>
      </c>
      <c r="R61" s="91">
        <f t="shared" si="25"/>
        <v>0</v>
      </c>
      <c r="S61" s="91">
        <f t="shared" si="25"/>
        <v>0</v>
      </c>
      <c r="T61" s="91">
        <f t="shared" si="25"/>
        <v>0</v>
      </c>
      <c r="U61" s="91">
        <f t="shared" si="26"/>
        <v>0</v>
      </c>
      <c r="V61" s="91">
        <f t="shared" si="26"/>
        <v>0</v>
      </c>
      <c r="W61" s="91">
        <f t="shared" si="26"/>
        <v>0</v>
      </c>
      <c r="X61" s="91">
        <f t="shared" si="26"/>
        <v>0</v>
      </c>
      <c r="Y61" s="91">
        <f t="shared" si="26"/>
        <v>0</v>
      </c>
      <c r="Z61" s="91">
        <f t="shared" si="26"/>
        <v>0</v>
      </c>
      <c r="AA61" s="91">
        <f t="shared" si="26"/>
        <v>0</v>
      </c>
      <c r="AB61" s="95">
        <f t="shared" si="8"/>
        <v>0</v>
      </c>
      <c r="AC61" s="264">
        <f t="shared" si="24"/>
        <v>0</v>
      </c>
      <c r="AD61" s="78">
        <f>VLOOKUP($D$7,ETo!$B$4:$P$88,MONTH(D61)+2,FALSE)/4</f>
        <v>32.529850365834129</v>
      </c>
      <c r="AE61" s="78">
        <f t="shared" si="9"/>
        <v>0</v>
      </c>
      <c r="AF61" s="79">
        <f t="shared" si="10"/>
        <v>0</v>
      </c>
      <c r="AG61" s="79">
        <f t="shared" si="15"/>
        <v>0</v>
      </c>
      <c r="AH61" s="79">
        <f t="shared" si="16"/>
        <v>0</v>
      </c>
      <c r="AI61" s="79">
        <f t="shared" si="11"/>
        <v>0</v>
      </c>
      <c r="AJ61" s="302">
        <f>VLOOKUP(E61,[0]!eff_week,2,FALSE)/1000*AB61*1600</f>
        <v>0</v>
      </c>
    </row>
    <row r="62" spans="2:36" x14ac:dyDescent="0.25">
      <c r="B62" s="84">
        <f t="shared" si="12"/>
        <v>39998</v>
      </c>
      <c r="C62" s="85">
        <f t="shared" si="13"/>
        <v>40004</v>
      </c>
      <c r="D62" s="77">
        <f t="shared" si="14"/>
        <v>40004</v>
      </c>
      <c r="E62" s="68">
        <v>36</v>
      </c>
      <c r="F62" s="266">
        <f>IF(ISERROR(VLOOKUP(E62,Crop!$I$3:$J$70,2,FALSE)),0,VLOOKUP(paddy_Dry!E62,Crop!$I$3:$J$71,2,FALSE))</f>
        <v>0</v>
      </c>
      <c r="G62" s="78">
        <f>IF(ISERROR(HLOOKUP($D$5,Kc!$B$3:$AI$57,paddy_Dry!F62+3,FALSE)),0,HLOOKUP($D$5,Kc!$B$3:$AI$57,paddy_Dry!F62+3,FALSE))</f>
        <v>0</v>
      </c>
      <c r="H62" s="90">
        <f t="shared" si="17"/>
        <v>0</v>
      </c>
      <c r="I62" s="91">
        <f t="shared" si="18"/>
        <v>0</v>
      </c>
      <c r="J62" s="91">
        <f t="shared" si="19"/>
        <v>0</v>
      </c>
      <c r="K62" s="91">
        <f t="shared" si="25"/>
        <v>0</v>
      </c>
      <c r="L62" s="91">
        <f t="shared" si="25"/>
        <v>0</v>
      </c>
      <c r="M62" s="91">
        <f t="shared" si="25"/>
        <v>0</v>
      </c>
      <c r="N62" s="91">
        <f t="shared" si="25"/>
        <v>0</v>
      </c>
      <c r="O62" s="91">
        <f t="shared" si="25"/>
        <v>0</v>
      </c>
      <c r="P62" s="91">
        <f t="shared" si="25"/>
        <v>0</v>
      </c>
      <c r="Q62" s="91">
        <f t="shared" si="25"/>
        <v>0</v>
      </c>
      <c r="R62" s="91">
        <f t="shared" si="25"/>
        <v>0</v>
      </c>
      <c r="S62" s="91">
        <f t="shared" si="25"/>
        <v>0</v>
      </c>
      <c r="T62" s="91">
        <f t="shared" si="25"/>
        <v>0</v>
      </c>
      <c r="U62" s="91">
        <f t="shared" si="26"/>
        <v>0</v>
      </c>
      <c r="V62" s="91">
        <f t="shared" si="26"/>
        <v>0</v>
      </c>
      <c r="W62" s="91">
        <f t="shared" si="26"/>
        <v>0</v>
      </c>
      <c r="X62" s="91">
        <f t="shared" si="26"/>
        <v>0</v>
      </c>
      <c r="Y62" s="91">
        <f t="shared" si="26"/>
        <v>0</v>
      </c>
      <c r="Z62" s="91">
        <f t="shared" si="26"/>
        <v>0</v>
      </c>
      <c r="AA62" s="91">
        <f t="shared" si="26"/>
        <v>0</v>
      </c>
      <c r="AB62" s="95">
        <f t="shared" si="8"/>
        <v>0</v>
      </c>
      <c r="AC62" s="264">
        <f t="shared" si="24"/>
        <v>0</v>
      </c>
      <c r="AD62" s="78">
        <f>VLOOKUP($D$7,ETo!$B$4:$P$88,MONTH(D62)+2,FALSE)/4</f>
        <v>32.529850365834129</v>
      </c>
      <c r="AE62" s="78">
        <f t="shared" si="9"/>
        <v>0</v>
      </c>
      <c r="AF62" s="79">
        <f t="shared" si="10"/>
        <v>0</v>
      </c>
      <c r="AG62" s="79">
        <f t="shared" si="15"/>
        <v>0</v>
      </c>
      <c r="AH62" s="79">
        <f t="shared" si="16"/>
        <v>0</v>
      </c>
      <c r="AI62" s="79">
        <f t="shared" si="11"/>
        <v>0</v>
      </c>
      <c r="AJ62" s="302">
        <f>VLOOKUP(E62,[0]!eff_week,2,FALSE)/1000*AB62*1600</f>
        <v>0</v>
      </c>
    </row>
    <row r="63" spans="2:36" x14ac:dyDescent="0.25">
      <c r="B63" s="84">
        <f t="shared" si="12"/>
        <v>40005</v>
      </c>
      <c r="C63" s="85">
        <f t="shared" si="13"/>
        <v>40011</v>
      </c>
      <c r="D63" s="77">
        <f t="shared" si="14"/>
        <v>40011</v>
      </c>
      <c r="E63" s="68">
        <v>37</v>
      </c>
      <c r="F63" s="266">
        <f>IF(ISERROR(VLOOKUP(E63,Crop!$I$3:$J$70,2,FALSE)),0,VLOOKUP(paddy_Dry!E63,Crop!$I$3:$J$71,2,FALSE))</f>
        <v>0</v>
      </c>
      <c r="G63" s="78">
        <f>IF(ISERROR(HLOOKUP($D$5,Kc!$B$3:$AI$57,paddy_Dry!F63+3,FALSE)),0,HLOOKUP($D$5,Kc!$B$3:$AI$57,paddy_Dry!F63+3,FALSE))</f>
        <v>0</v>
      </c>
      <c r="H63" s="90">
        <f t="shared" si="17"/>
        <v>0</v>
      </c>
      <c r="I63" s="91">
        <f t="shared" si="18"/>
        <v>0</v>
      </c>
      <c r="J63" s="91">
        <f t="shared" si="19"/>
        <v>0</v>
      </c>
      <c r="K63" s="91">
        <f t="shared" si="25"/>
        <v>0</v>
      </c>
      <c r="L63" s="91">
        <f t="shared" si="25"/>
        <v>0</v>
      </c>
      <c r="M63" s="91">
        <f t="shared" si="25"/>
        <v>0</v>
      </c>
      <c r="N63" s="91">
        <f t="shared" si="25"/>
        <v>0</v>
      </c>
      <c r="O63" s="91">
        <f t="shared" si="25"/>
        <v>0</v>
      </c>
      <c r="P63" s="91">
        <f t="shared" si="25"/>
        <v>0</v>
      </c>
      <c r="Q63" s="91">
        <f t="shared" si="25"/>
        <v>0</v>
      </c>
      <c r="R63" s="91">
        <f t="shared" si="25"/>
        <v>0</v>
      </c>
      <c r="S63" s="91">
        <f t="shared" si="25"/>
        <v>0</v>
      </c>
      <c r="T63" s="91">
        <f t="shared" si="25"/>
        <v>0</v>
      </c>
      <c r="U63" s="91">
        <f t="shared" si="26"/>
        <v>0</v>
      </c>
      <c r="V63" s="91">
        <f t="shared" si="26"/>
        <v>0</v>
      </c>
      <c r="W63" s="91">
        <f t="shared" si="26"/>
        <v>0</v>
      </c>
      <c r="X63" s="91">
        <f t="shared" si="26"/>
        <v>0</v>
      </c>
      <c r="Y63" s="91">
        <f t="shared" si="26"/>
        <v>0</v>
      </c>
      <c r="Z63" s="91">
        <f t="shared" si="26"/>
        <v>0</v>
      </c>
      <c r="AA63" s="91">
        <f t="shared" si="26"/>
        <v>0</v>
      </c>
      <c r="AB63" s="95">
        <f t="shared" si="8"/>
        <v>0</v>
      </c>
      <c r="AC63" s="264">
        <f t="shared" si="24"/>
        <v>0</v>
      </c>
      <c r="AD63" s="78">
        <f>VLOOKUP($D$7,ETo!$B$4:$P$88,MONTH(D63)+2,FALSE)/4</f>
        <v>32.529850365834129</v>
      </c>
      <c r="AE63" s="78">
        <f t="shared" si="9"/>
        <v>0</v>
      </c>
      <c r="AF63" s="79">
        <f t="shared" si="10"/>
        <v>0</v>
      </c>
      <c r="AG63" s="79">
        <f t="shared" si="15"/>
        <v>0</v>
      </c>
      <c r="AH63" s="79">
        <f t="shared" si="16"/>
        <v>0</v>
      </c>
      <c r="AI63" s="79">
        <f t="shared" si="11"/>
        <v>0</v>
      </c>
      <c r="AJ63" s="302">
        <f>VLOOKUP(E63,[0]!eff_week,2,FALSE)/1000*AB63*1600</f>
        <v>0</v>
      </c>
    </row>
    <row r="64" spans="2:36" x14ac:dyDescent="0.25">
      <c r="B64" s="84">
        <f t="shared" si="12"/>
        <v>40012</v>
      </c>
      <c r="C64" s="85">
        <f t="shared" si="13"/>
        <v>40018</v>
      </c>
      <c r="D64" s="77">
        <f t="shared" si="14"/>
        <v>40018</v>
      </c>
      <c r="E64" s="68">
        <v>38</v>
      </c>
      <c r="F64" s="266">
        <f>IF(ISERROR(VLOOKUP(E64,Crop!$I$3:$J$70,2,FALSE)),0,VLOOKUP(paddy_Dry!E64,Crop!$I$3:$J$71,2,FALSE))</f>
        <v>0</v>
      </c>
      <c r="G64" s="78">
        <f>IF(ISERROR(HLOOKUP($D$5,Kc!$B$3:$AI$57,paddy_Dry!F64+3,FALSE)),0,HLOOKUP($D$5,Kc!$B$3:$AI$57,paddy_Dry!F64+3,FALSE))</f>
        <v>0</v>
      </c>
      <c r="H64" s="90">
        <f t="shared" si="17"/>
        <v>0</v>
      </c>
      <c r="I64" s="91">
        <f t="shared" si="18"/>
        <v>0</v>
      </c>
      <c r="J64" s="91">
        <f t="shared" si="19"/>
        <v>0</v>
      </c>
      <c r="K64" s="91">
        <f t="shared" si="25"/>
        <v>0</v>
      </c>
      <c r="L64" s="91">
        <f t="shared" si="25"/>
        <v>0</v>
      </c>
      <c r="M64" s="91">
        <f t="shared" si="25"/>
        <v>0</v>
      </c>
      <c r="N64" s="91">
        <f t="shared" si="25"/>
        <v>0</v>
      </c>
      <c r="O64" s="91">
        <f t="shared" si="25"/>
        <v>0</v>
      </c>
      <c r="P64" s="91">
        <f t="shared" si="25"/>
        <v>0</v>
      </c>
      <c r="Q64" s="91">
        <f t="shared" si="25"/>
        <v>0</v>
      </c>
      <c r="R64" s="91">
        <f t="shared" si="25"/>
        <v>0</v>
      </c>
      <c r="S64" s="91">
        <f t="shared" si="25"/>
        <v>0</v>
      </c>
      <c r="T64" s="91">
        <f t="shared" si="25"/>
        <v>0</v>
      </c>
      <c r="U64" s="91">
        <f t="shared" si="26"/>
        <v>0</v>
      </c>
      <c r="V64" s="91">
        <f t="shared" si="26"/>
        <v>0</v>
      </c>
      <c r="W64" s="91">
        <f t="shared" si="26"/>
        <v>0</v>
      </c>
      <c r="X64" s="91">
        <f t="shared" si="26"/>
        <v>0</v>
      </c>
      <c r="Y64" s="91">
        <f t="shared" si="26"/>
        <v>0</v>
      </c>
      <c r="Z64" s="91">
        <f t="shared" si="26"/>
        <v>0</v>
      </c>
      <c r="AA64" s="91">
        <f t="shared" si="26"/>
        <v>0</v>
      </c>
      <c r="AB64" s="95">
        <f t="shared" si="8"/>
        <v>0</v>
      </c>
      <c r="AC64" s="264">
        <f t="shared" si="24"/>
        <v>0</v>
      </c>
      <c r="AD64" s="78">
        <f>VLOOKUP($D$7,ETo!$B$4:$P$88,MONTH(D64)+2,FALSE)/4</f>
        <v>32.529850365834129</v>
      </c>
      <c r="AE64" s="78">
        <f t="shared" si="9"/>
        <v>0</v>
      </c>
      <c r="AF64" s="79">
        <f t="shared" si="10"/>
        <v>0</v>
      </c>
      <c r="AG64" s="79">
        <f t="shared" si="15"/>
        <v>0</v>
      </c>
      <c r="AH64" s="79">
        <f t="shared" si="16"/>
        <v>0</v>
      </c>
      <c r="AI64" s="79">
        <f t="shared" si="11"/>
        <v>0</v>
      </c>
      <c r="AJ64" s="302">
        <f>VLOOKUP(E64,[0]!eff_week,2,FALSE)/1000*AB64*1600</f>
        <v>0</v>
      </c>
    </row>
    <row r="65" spans="2:36" x14ac:dyDescent="0.25">
      <c r="B65" s="84">
        <f t="shared" si="12"/>
        <v>40019</v>
      </c>
      <c r="C65" s="85">
        <f t="shared" si="13"/>
        <v>40025</v>
      </c>
      <c r="D65" s="77">
        <f t="shared" si="14"/>
        <v>40025</v>
      </c>
      <c r="E65" s="68">
        <v>39</v>
      </c>
      <c r="F65" s="266">
        <f>IF(ISERROR(VLOOKUP(E65,Crop!$I$3:$J$70,2,FALSE)),0,VLOOKUP(paddy_Dry!E65,Crop!$I$3:$J$71,2,FALSE))</f>
        <v>0</v>
      </c>
      <c r="G65" s="78">
        <f>IF(ISERROR(HLOOKUP($D$5,Kc!$B$3:$AI$57,paddy_Dry!F65+3,FALSE)),0,HLOOKUP($D$5,Kc!$B$3:$AI$57,paddy_Dry!F65+3,FALSE))</f>
        <v>0</v>
      </c>
      <c r="H65" s="90">
        <f t="shared" si="17"/>
        <v>0</v>
      </c>
      <c r="I65" s="91">
        <f t="shared" si="18"/>
        <v>0</v>
      </c>
      <c r="J65" s="91">
        <f t="shared" si="19"/>
        <v>0</v>
      </c>
      <c r="K65" s="91">
        <f t="shared" si="25"/>
        <v>0</v>
      </c>
      <c r="L65" s="91">
        <f t="shared" si="25"/>
        <v>0</v>
      </c>
      <c r="M65" s="91">
        <f t="shared" si="25"/>
        <v>0</v>
      </c>
      <c r="N65" s="91">
        <f t="shared" si="25"/>
        <v>0</v>
      </c>
      <c r="O65" s="91">
        <f t="shared" si="25"/>
        <v>0</v>
      </c>
      <c r="P65" s="91">
        <f t="shared" si="25"/>
        <v>0</v>
      </c>
      <c r="Q65" s="91">
        <f t="shared" si="25"/>
        <v>0</v>
      </c>
      <c r="R65" s="91">
        <f t="shared" si="25"/>
        <v>0</v>
      </c>
      <c r="S65" s="91">
        <f t="shared" si="25"/>
        <v>0</v>
      </c>
      <c r="T65" s="91">
        <f t="shared" si="25"/>
        <v>0</v>
      </c>
      <c r="U65" s="91">
        <f t="shared" si="26"/>
        <v>0</v>
      </c>
      <c r="V65" s="91">
        <f t="shared" si="26"/>
        <v>0</v>
      </c>
      <c r="W65" s="91">
        <f t="shared" si="26"/>
        <v>0</v>
      </c>
      <c r="X65" s="91">
        <f t="shared" si="26"/>
        <v>0</v>
      </c>
      <c r="Y65" s="91">
        <f t="shared" si="26"/>
        <v>0</v>
      </c>
      <c r="Z65" s="91">
        <f t="shared" si="26"/>
        <v>0</v>
      </c>
      <c r="AA65" s="91">
        <f t="shared" si="26"/>
        <v>0</v>
      </c>
      <c r="AB65" s="95">
        <f t="shared" si="8"/>
        <v>0</v>
      </c>
      <c r="AC65" s="264">
        <f t="shared" si="24"/>
        <v>0</v>
      </c>
      <c r="AD65" s="78">
        <f>VLOOKUP($D$7,ETo!$B$4:$P$88,MONTH(D65)+2,FALSE)/4</f>
        <v>32.529850365834129</v>
      </c>
      <c r="AE65" s="78">
        <f t="shared" si="9"/>
        <v>0</v>
      </c>
      <c r="AF65" s="79">
        <f t="shared" si="10"/>
        <v>0</v>
      </c>
      <c r="AG65" s="79">
        <f t="shared" si="15"/>
        <v>0</v>
      </c>
      <c r="AH65" s="79">
        <f t="shared" si="16"/>
        <v>0</v>
      </c>
      <c r="AI65" s="79">
        <f t="shared" si="11"/>
        <v>0</v>
      </c>
      <c r="AJ65" s="302">
        <f>VLOOKUP(E65,[0]!eff_week,2,FALSE)/1000*AB65*1600</f>
        <v>0</v>
      </c>
    </row>
    <row r="66" spans="2:36" x14ac:dyDescent="0.25">
      <c r="B66" s="84">
        <f t="shared" si="12"/>
        <v>40026</v>
      </c>
      <c r="C66" s="85">
        <f t="shared" si="13"/>
        <v>40032</v>
      </c>
      <c r="D66" s="77">
        <f t="shared" si="14"/>
        <v>40032</v>
      </c>
      <c r="E66" s="68">
        <v>40</v>
      </c>
      <c r="F66" s="266">
        <f>IF(ISERROR(VLOOKUP(E66,Crop!$I$3:$J$70,2,FALSE)),0,VLOOKUP(paddy_Dry!E66,Crop!$I$3:$J$71,2,FALSE))</f>
        <v>0</v>
      </c>
      <c r="G66" s="78">
        <f>IF(ISERROR(HLOOKUP($D$5,Kc!$B$3:$AI$57,paddy_Dry!F66+3,FALSE)),0,HLOOKUP($D$5,Kc!$B$3:$AI$57,paddy_Dry!F66+3,FALSE))</f>
        <v>0</v>
      </c>
      <c r="H66" s="90">
        <f t="shared" si="17"/>
        <v>0</v>
      </c>
      <c r="I66" s="91">
        <f t="shared" si="18"/>
        <v>0</v>
      </c>
      <c r="J66" s="91">
        <f t="shared" si="19"/>
        <v>0</v>
      </c>
      <c r="K66" s="91">
        <f t="shared" si="25"/>
        <v>0</v>
      </c>
      <c r="L66" s="91">
        <f t="shared" si="25"/>
        <v>0</v>
      </c>
      <c r="M66" s="91">
        <f t="shared" si="25"/>
        <v>0</v>
      </c>
      <c r="N66" s="91">
        <f t="shared" si="25"/>
        <v>0</v>
      </c>
      <c r="O66" s="91">
        <f t="shared" si="25"/>
        <v>0</v>
      </c>
      <c r="P66" s="91">
        <f t="shared" si="25"/>
        <v>0</v>
      </c>
      <c r="Q66" s="91">
        <f t="shared" si="25"/>
        <v>0</v>
      </c>
      <c r="R66" s="91">
        <f t="shared" si="25"/>
        <v>0</v>
      </c>
      <c r="S66" s="91">
        <f t="shared" si="25"/>
        <v>0</v>
      </c>
      <c r="T66" s="91">
        <f t="shared" si="25"/>
        <v>0</v>
      </c>
      <c r="U66" s="91">
        <f t="shared" si="26"/>
        <v>0</v>
      </c>
      <c r="V66" s="91">
        <f t="shared" si="26"/>
        <v>0</v>
      </c>
      <c r="W66" s="91">
        <f t="shared" si="26"/>
        <v>0</v>
      </c>
      <c r="X66" s="91">
        <f t="shared" si="26"/>
        <v>0</v>
      </c>
      <c r="Y66" s="91">
        <f t="shared" si="26"/>
        <v>0</v>
      </c>
      <c r="Z66" s="91">
        <f t="shared" si="26"/>
        <v>0</v>
      </c>
      <c r="AA66" s="91">
        <f t="shared" si="26"/>
        <v>0</v>
      </c>
      <c r="AB66" s="95">
        <f t="shared" si="8"/>
        <v>0</v>
      </c>
      <c r="AC66" s="264">
        <f t="shared" si="24"/>
        <v>0</v>
      </c>
      <c r="AD66" s="78">
        <f>VLOOKUP($D$7,ETo!$B$4:$P$88,MONTH(D66)+2,FALSE)/4</f>
        <v>30.522548252375639</v>
      </c>
      <c r="AE66" s="78">
        <f t="shared" si="9"/>
        <v>0</v>
      </c>
      <c r="AF66" s="79">
        <f t="shared" si="10"/>
        <v>0</v>
      </c>
      <c r="AG66" s="79">
        <f t="shared" si="15"/>
        <v>0</v>
      </c>
      <c r="AH66" s="79">
        <f t="shared" si="16"/>
        <v>0</v>
      </c>
      <c r="AI66" s="79">
        <f t="shared" si="11"/>
        <v>0</v>
      </c>
      <c r="AJ66" s="302">
        <f>VLOOKUP(E66,[0]!eff_week,2,FALSE)/1000*AB66*1600</f>
        <v>0</v>
      </c>
    </row>
    <row r="67" spans="2:36" x14ac:dyDescent="0.25">
      <c r="B67" s="84">
        <f t="shared" si="12"/>
        <v>40033</v>
      </c>
      <c r="C67" s="85">
        <f t="shared" si="13"/>
        <v>40039</v>
      </c>
      <c r="D67" s="77">
        <f t="shared" si="14"/>
        <v>40039</v>
      </c>
      <c r="E67" s="68">
        <v>41</v>
      </c>
      <c r="F67" s="266">
        <f>IF(ISERROR(VLOOKUP(E67,Crop!$I$3:$J$70,2,FALSE)),0,VLOOKUP(paddy_Dry!E67,Crop!$I$3:$J$71,2,FALSE))</f>
        <v>0</v>
      </c>
      <c r="G67" s="78">
        <f>IF(ISERROR(HLOOKUP($D$5,Kc!$B$3:$AI$57,paddy_Dry!F67+3,FALSE)),0,HLOOKUP($D$5,Kc!$B$3:$AI$57,paddy_Dry!F67+3,FALSE))</f>
        <v>0</v>
      </c>
      <c r="H67" s="90">
        <f t="shared" si="17"/>
        <v>0</v>
      </c>
      <c r="I67" s="91">
        <f t="shared" si="18"/>
        <v>0</v>
      </c>
      <c r="J67" s="91">
        <f t="shared" si="19"/>
        <v>0</v>
      </c>
      <c r="K67" s="91">
        <f t="shared" ref="K67:T78" si="27">IF(J66&gt;0,IF(K$26&gt;$E$9,0,VLOOKUP(K$26,$F$3:$G$23,2,FALSE)),0)</f>
        <v>0</v>
      </c>
      <c r="L67" s="91">
        <f t="shared" si="27"/>
        <v>0</v>
      </c>
      <c r="M67" s="91">
        <f t="shared" si="27"/>
        <v>0</v>
      </c>
      <c r="N67" s="91">
        <f t="shared" si="27"/>
        <v>0</v>
      </c>
      <c r="O67" s="91">
        <f t="shared" si="27"/>
        <v>0</v>
      </c>
      <c r="P67" s="91">
        <f t="shared" si="27"/>
        <v>0</v>
      </c>
      <c r="Q67" s="91">
        <f t="shared" si="27"/>
        <v>0</v>
      </c>
      <c r="R67" s="91">
        <f t="shared" si="27"/>
        <v>0</v>
      </c>
      <c r="S67" s="91">
        <f t="shared" si="27"/>
        <v>0</v>
      </c>
      <c r="T67" s="91">
        <f t="shared" si="27"/>
        <v>0</v>
      </c>
      <c r="U67" s="91">
        <f t="shared" ref="U67:AA78" si="28">IF(T66&gt;0,IF(U$26&gt;$E$9,0,VLOOKUP(U$26,$F$3:$G$23,2,FALSE)),0)</f>
        <v>0</v>
      </c>
      <c r="V67" s="91">
        <f t="shared" si="28"/>
        <v>0</v>
      </c>
      <c r="W67" s="91">
        <f t="shared" si="28"/>
        <v>0</v>
      </c>
      <c r="X67" s="91">
        <f t="shared" si="28"/>
        <v>0</v>
      </c>
      <c r="Y67" s="91">
        <f t="shared" si="28"/>
        <v>0</v>
      </c>
      <c r="Z67" s="91">
        <f t="shared" si="28"/>
        <v>0</v>
      </c>
      <c r="AA67" s="91">
        <f t="shared" si="28"/>
        <v>0</v>
      </c>
      <c r="AB67" s="95">
        <f t="shared" si="8"/>
        <v>0</v>
      </c>
      <c r="AC67" s="264">
        <f t="shared" si="24"/>
        <v>0</v>
      </c>
      <c r="AD67" s="78">
        <f>VLOOKUP($D$7,ETo!$B$4:$P$88,MONTH(D67)+2,FALSE)/4</f>
        <v>30.522548252375639</v>
      </c>
      <c r="AE67" s="78">
        <f t="shared" si="9"/>
        <v>0</v>
      </c>
      <c r="AF67" s="79">
        <f t="shared" si="10"/>
        <v>0</v>
      </c>
      <c r="AG67" s="79">
        <f t="shared" si="15"/>
        <v>0</v>
      </c>
      <c r="AH67" s="79">
        <f t="shared" si="16"/>
        <v>0</v>
      </c>
      <c r="AI67" s="79">
        <f t="shared" si="11"/>
        <v>0</v>
      </c>
      <c r="AJ67" s="302">
        <f>VLOOKUP(E67,[0]!eff_week,2,FALSE)/1000*AB67*1600</f>
        <v>0</v>
      </c>
    </row>
    <row r="68" spans="2:36" x14ac:dyDescent="0.25">
      <c r="B68" s="84">
        <f t="shared" si="12"/>
        <v>40040</v>
      </c>
      <c r="C68" s="85">
        <f t="shared" si="13"/>
        <v>40046</v>
      </c>
      <c r="D68" s="77">
        <f t="shared" si="14"/>
        <v>40046</v>
      </c>
      <c r="E68" s="68">
        <v>42</v>
      </c>
      <c r="F68" s="266">
        <f>IF(ISERROR(VLOOKUP(E68,Crop!$I$3:$J$70,2,FALSE)),0,VLOOKUP(paddy_Dry!E68,Crop!$I$3:$J$71,2,FALSE))</f>
        <v>0</v>
      </c>
      <c r="G68" s="78">
        <f>IF(ISERROR(HLOOKUP($D$5,Kc!$B$3:$AI$57,paddy_Dry!F68+3,FALSE)),0,HLOOKUP($D$5,Kc!$B$3:$AI$57,paddy_Dry!F68+3,FALSE))</f>
        <v>0</v>
      </c>
      <c r="H68" s="90">
        <f t="shared" si="17"/>
        <v>0</v>
      </c>
      <c r="I68" s="91">
        <f t="shared" si="18"/>
        <v>0</v>
      </c>
      <c r="J68" s="91">
        <f t="shared" si="19"/>
        <v>0</v>
      </c>
      <c r="K68" s="91">
        <f t="shared" si="27"/>
        <v>0</v>
      </c>
      <c r="L68" s="91">
        <f t="shared" si="27"/>
        <v>0</v>
      </c>
      <c r="M68" s="91">
        <f t="shared" si="27"/>
        <v>0</v>
      </c>
      <c r="N68" s="91">
        <f t="shared" si="27"/>
        <v>0</v>
      </c>
      <c r="O68" s="91">
        <f t="shared" si="27"/>
        <v>0</v>
      </c>
      <c r="P68" s="91">
        <f t="shared" si="27"/>
        <v>0</v>
      </c>
      <c r="Q68" s="91">
        <f t="shared" si="27"/>
        <v>0</v>
      </c>
      <c r="R68" s="91">
        <f t="shared" si="27"/>
        <v>0</v>
      </c>
      <c r="S68" s="91">
        <f t="shared" si="27"/>
        <v>0</v>
      </c>
      <c r="T68" s="91">
        <f t="shared" si="27"/>
        <v>0</v>
      </c>
      <c r="U68" s="91">
        <f t="shared" si="28"/>
        <v>0</v>
      </c>
      <c r="V68" s="91">
        <f t="shared" si="28"/>
        <v>0</v>
      </c>
      <c r="W68" s="91">
        <f t="shared" si="28"/>
        <v>0</v>
      </c>
      <c r="X68" s="91">
        <f t="shared" si="28"/>
        <v>0</v>
      </c>
      <c r="Y68" s="91">
        <f t="shared" si="28"/>
        <v>0</v>
      </c>
      <c r="Z68" s="91">
        <f t="shared" si="28"/>
        <v>0</v>
      </c>
      <c r="AA68" s="91">
        <f t="shared" si="28"/>
        <v>0</v>
      </c>
      <c r="AB68" s="95">
        <f t="shared" si="8"/>
        <v>0</v>
      </c>
      <c r="AC68" s="264">
        <f t="shared" si="24"/>
        <v>0</v>
      </c>
      <c r="AD68" s="78">
        <f>VLOOKUP($D$7,ETo!$B$4:$P$88,MONTH(D68)+2,FALSE)/4</f>
        <v>30.522548252375639</v>
      </c>
      <c r="AE68" s="78">
        <f t="shared" si="9"/>
        <v>0</v>
      </c>
      <c r="AF68" s="79">
        <f t="shared" si="10"/>
        <v>0</v>
      </c>
      <c r="AG68" s="79">
        <f t="shared" si="15"/>
        <v>0</v>
      </c>
      <c r="AH68" s="79">
        <f t="shared" si="16"/>
        <v>0</v>
      </c>
      <c r="AI68" s="79">
        <f t="shared" si="11"/>
        <v>0</v>
      </c>
      <c r="AJ68" s="302">
        <f>VLOOKUP(E68,[0]!eff_week,2,FALSE)/1000*AB68*1600</f>
        <v>0</v>
      </c>
    </row>
    <row r="69" spans="2:36" x14ac:dyDescent="0.25">
      <c r="B69" s="84">
        <f t="shared" si="12"/>
        <v>40047</v>
      </c>
      <c r="C69" s="85">
        <f t="shared" si="13"/>
        <v>40053</v>
      </c>
      <c r="D69" s="77">
        <f t="shared" si="14"/>
        <v>40053</v>
      </c>
      <c r="E69" s="68">
        <v>43</v>
      </c>
      <c r="F69" s="266">
        <f>IF(ISERROR(VLOOKUP(E69,Crop!$I$3:$J$70,2,FALSE)),0,VLOOKUP(paddy_Dry!E69,Crop!$I$3:$J$71,2,FALSE))</f>
        <v>0</v>
      </c>
      <c r="G69" s="78">
        <f>IF(ISERROR(HLOOKUP($D$5,Kc!$B$3:$AI$57,paddy_Dry!F69+3,FALSE)),0,HLOOKUP($D$5,Kc!$B$3:$AI$57,paddy_Dry!F69+3,FALSE))</f>
        <v>0</v>
      </c>
      <c r="H69" s="90">
        <f t="shared" si="17"/>
        <v>0</v>
      </c>
      <c r="I69" s="91">
        <f t="shared" si="18"/>
        <v>0</v>
      </c>
      <c r="J69" s="91">
        <f t="shared" si="19"/>
        <v>0</v>
      </c>
      <c r="K69" s="91">
        <f t="shared" si="27"/>
        <v>0</v>
      </c>
      <c r="L69" s="91">
        <f t="shared" si="27"/>
        <v>0</v>
      </c>
      <c r="M69" s="91">
        <f t="shared" si="27"/>
        <v>0</v>
      </c>
      <c r="N69" s="91">
        <f t="shared" si="27"/>
        <v>0</v>
      </c>
      <c r="O69" s="91">
        <f t="shared" si="27"/>
        <v>0</v>
      </c>
      <c r="P69" s="91">
        <f t="shared" si="27"/>
        <v>0</v>
      </c>
      <c r="Q69" s="91">
        <f t="shared" si="27"/>
        <v>0</v>
      </c>
      <c r="R69" s="91">
        <f t="shared" si="27"/>
        <v>0</v>
      </c>
      <c r="S69" s="91">
        <f t="shared" si="27"/>
        <v>0</v>
      </c>
      <c r="T69" s="91">
        <f t="shared" si="27"/>
        <v>0</v>
      </c>
      <c r="U69" s="91">
        <f t="shared" si="28"/>
        <v>0</v>
      </c>
      <c r="V69" s="91">
        <f t="shared" si="28"/>
        <v>0</v>
      </c>
      <c r="W69" s="91">
        <f t="shared" si="28"/>
        <v>0</v>
      </c>
      <c r="X69" s="91">
        <f t="shared" si="28"/>
        <v>0</v>
      </c>
      <c r="Y69" s="91">
        <f t="shared" si="28"/>
        <v>0</v>
      </c>
      <c r="Z69" s="91">
        <f t="shared" si="28"/>
        <v>0</v>
      </c>
      <c r="AA69" s="91">
        <f t="shared" si="28"/>
        <v>0</v>
      </c>
      <c r="AB69" s="95">
        <f t="shared" si="8"/>
        <v>0</v>
      </c>
      <c r="AC69" s="264">
        <f t="shared" si="24"/>
        <v>0</v>
      </c>
      <c r="AD69" s="78">
        <f>VLOOKUP($D$7,ETo!$B$4:$P$88,MONTH(D69)+2,FALSE)/4</f>
        <v>30.522548252375639</v>
      </c>
      <c r="AE69" s="78">
        <f t="shared" si="9"/>
        <v>0</v>
      </c>
      <c r="AF69" s="79">
        <f t="shared" si="10"/>
        <v>0</v>
      </c>
      <c r="AG69" s="79">
        <f t="shared" si="15"/>
        <v>0</v>
      </c>
      <c r="AH69" s="79">
        <f t="shared" si="16"/>
        <v>0</v>
      </c>
      <c r="AI69" s="79">
        <f t="shared" si="11"/>
        <v>0</v>
      </c>
      <c r="AJ69" s="302">
        <f>VLOOKUP(E69,[0]!eff_week,2,FALSE)/1000*AB69*1600</f>
        <v>0</v>
      </c>
    </row>
    <row r="70" spans="2:36" x14ac:dyDescent="0.25">
      <c r="B70" s="84">
        <f t="shared" si="12"/>
        <v>40054</v>
      </c>
      <c r="C70" s="85">
        <f t="shared" si="13"/>
        <v>40060</v>
      </c>
      <c r="D70" s="77">
        <f t="shared" si="14"/>
        <v>40060</v>
      </c>
      <c r="E70" s="68">
        <v>44</v>
      </c>
      <c r="F70" s="266">
        <f>IF(ISERROR(VLOOKUP(E70,Crop!$I$3:$J$70,2,FALSE)),0,VLOOKUP(paddy_Dry!E70,Crop!$I$3:$J$71,2,FALSE))</f>
        <v>0</v>
      </c>
      <c r="G70" s="78">
        <f>IF(ISERROR(HLOOKUP($D$5,Kc!$B$3:$AI$57,paddy_Dry!F70+3,FALSE)),0,HLOOKUP($D$5,Kc!$B$3:$AI$57,paddy_Dry!F70+3,FALSE))</f>
        <v>0</v>
      </c>
      <c r="H70" s="90">
        <f t="shared" si="17"/>
        <v>0</v>
      </c>
      <c r="I70" s="91">
        <f t="shared" si="18"/>
        <v>0</v>
      </c>
      <c r="J70" s="91">
        <f t="shared" si="19"/>
        <v>0</v>
      </c>
      <c r="K70" s="91">
        <f t="shared" si="27"/>
        <v>0</v>
      </c>
      <c r="L70" s="91">
        <f t="shared" si="27"/>
        <v>0</v>
      </c>
      <c r="M70" s="91">
        <f t="shared" si="27"/>
        <v>0</v>
      </c>
      <c r="N70" s="91">
        <f t="shared" si="27"/>
        <v>0</v>
      </c>
      <c r="O70" s="91">
        <f t="shared" si="27"/>
        <v>0</v>
      </c>
      <c r="P70" s="91">
        <f t="shared" si="27"/>
        <v>0</v>
      </c>
      <c r="Q70" s="91">
        <f t="shared" si="27"/>
        <v>0</v>
      </c>
      <c r="R70" s="91">
        <f t="shared" si="27"/>
        <v>0</v>
      </c>
      <c r="S70" s="91">
        <f t="shared" si="27"/>
        <v>0</v>
      </c>
      <c r="T70" s="91">
        <f t="shared" si="27"/>
        <v>0</v>
      </c>
      <c r="U70" s="91">
        <f t="shared" si="28"/>
        <v>0</v>
      </c>
      <c r="V70" s="91">
        <f t="shared" si="28"/>
        <v>0</v>
      </c>
      <c r="W70" s="91">
        <f t="shared" si="28"/>
        <v>0</v>
      </c>
      <c r="X70" s="91">
        <f t="shared" si="28"/>
        <v>0</v>
      </c>
      <c r="Y70" s="91">
        <f t="shared" si="28"/>
        <v>0</v>
      </c>
      <c r="Z70" s="91">
        <f t="shared" si="28"/>
        <v>0</v>
      </c>
      <c r="AA70" s="91">
        <f t="shared" si="28"/>
        <v>0</v>
      </c>
      <c r="AB70" s="95">
        <f t="shared" si="8"/>
        <v>0</v>
      </c>
      <c r="AC70" s="264">
        <f t="shared" si="24"/>
        <v>0</v>
      </c>
      <c r="AD70" s="78">
        <f>VLOOKUP($D$7,ETo!$B$4:$P$88,MONTH(D70)+2,FALSE)/4</f>
        <v>28.77779670745727</v>
      </c>
      <c r="AE70" s="78">
        <f t="shared" si="9"/>
        <v>0</v>
      </c>
      <c r="AF70" s="79">
        <f t="shared" si="10"/>
        <v>0</v>
      </c>
      <c r="AG70" s="79">
        <f t="shared" si="15"/>
        <v>0</v>
      </c>
      <c r="AH70" s="79">
        <f t="shared" si="16"/>
        <v>0</v>
      </c>
      <c r="AI70" s="79">
        <f t="shared" si="11"/>
        <v>0</v>
      </c>
      <c r="AJ70" s="302">
        <f>VLOOKUP(E70,[0]!eff_week,2,FALSE)/1000*AB70*1600</f>
        <v>0</v>
      </c>
    </row>
    <row r="71" spans="2:36" x14ac:dyDescent="0.25">
      <c r="B71" s="84">
        <f t="shared" si="12"/>
        <v>40061</v>
      </c>
      <c r="C71" s="85">
        <f t="shared" si="13"/>
        <v>40067</v>
      </c>
      <c r="D71" s="77">
        <f t="shared" si="14"/>
        <v>40067</v>
      </c>
      <c r="E71" s="68">
        <v>45</v>
      </c>
      <c r="F71" s="266">
        <f>IF(ISERROR(VLOOKUP(E71,Crop!$I$3:$J$70,2,FALSE)),0,VLOOKUP(paddy_Dry!E71,Crop!$I$3:$J$71,2,FALSE))</f>
        <v>0</v>
      </c>
      <c r="G71" s="78">
        <f>IF(ISERROR(HLOOKUP($D$5,Kc!$B$3:$AI$57,paddy_Dry!F71+3,FALSE)),0,HLOOKUP($D$5,Kc!$B$3:$AI$57,paddy_Dry!F71+3,FALSE))</f>
        <v>0</v>
      </c>
      <c r="H71" s="90">
        <f t="shared" si="17"/>
        <v>0</v>
      </c>
      <c r="I71" s="91">
        <f t="shared" si="18"/>
        <v>0</v>
      </c>
      <c r="J71" s="91">
        <f t="shared" si="19"/>
        <v>0</v>
      </c>
      <c r="K71" s="91">
        <f t="shared" si="27"/>
        <v>0</v>
      </c>
      <c r="L71" s="91">
        <f t="shared" si="27"/>
        <v>0</v>
      </c>
      <c r="M71" s="91">
        <f t="shared" si="27"/>
        <v>0</v>
      </c>
      <c r="N71" s="91">
        <f t="shared" si="27"/>
        <v>0</v>
      </c>
      <c r="O71" s="91">
        <f t="shared" si="27"/>
        <v>0</v>
      </c>
      <c r="P71" s="91">
        <f t="shared" si="27"/>
        <v>0</v>
      </c>
      <c r="Q71" s="91">
        <f t="shared" si="27"/>
        <v>0</v>
      </c>
      <c r="R71" s="91">
        <f t="shared" si="27"/>
        <v>0</v>
      </c>
      <c r="S71" s="91">
        <f t="shared" si="27"/>
        <v>0</v>
      </c>
      <c r="T71" s="91">
        <f t="shared" si="27"/>
        <v>0</v>
      </c>
      <c r="U71" s="91">
        <f t="shared" si="28"/>
        <v>0</v>
      </c>
      <c r="V71" s="91">
        <f t="shared" si="28"/>
        <v>0</v>
      </c>
      <c r="W71" s="91">
        <f t="shared" si="28"/>
        <v>0</v>
      </c>
      <c r="X71" s="91">
        <f t="shared" si="28"/>
        <v>0</v>
      </c>
      <c r="Y71" s="91">
        <f t="shared" si="28"/>
        <v>0</v>
      </c>
      <c r="Z71" s="91">
        <f t="shared" si="28"/>
        <v>0</v>
      </c>
      <c r="AA71" s="91">
        <f t="shared" si="28"/>
        <v>0</v>
      </c>
      <c r="AB71" s="95">
        <f t="shared" si="8"/>
        <v>0</v>
      </c>
      <c r="AC71" s="264">
        <f t="shared" si="24"/>
        <v>0</v>
      </c>
      <c r="AD71" s="78">
        <f>VLOOKUP($D$7,ETo!$B$4:$P$88,MONTH(D71)+2,FALSE)/4</f>
        <v>28.77779670745727</v>
      </c>
      <c r="AE71" s="78">
        <f t="shared" si="9"/>
        <v>0</v>
      </c>
      <c r="AF71" s="79">
        <f t="shared" si="10"/>
        <v>0</v>
      </c>
      <c r="AG71" s="79">
        <f t="shared" si="15"/>
        <v>0</v>
      </c>
      <c r="AH71" s="79">
        <f t="shared" si="16"/>
        <v>0</v>
      </c>
      <c r="AI71" s="79">
        <f t="shared" si="11"/>
        <v>0</v>
      </c>
      <c r="AJ71" s="302">
        <f>VLOOKUP(E71,[0]!eff_week,2,FALSE)/1000*AB71*1600</f>
        <v>0</v>
      </c>
    </row>
    <row r="72" spans="2:36" x14ac:dyDescent="0.25">
      <c r="B72" s="84">
        <f t="shared" si="12"/>
        <v>40068</v>
      </c>
      <c r="C72" s="85">
        <f t="shared" si="13"/>
        <v>40074</v>
      </c>
      <c r="D72" s="77">
        <f t="shared" si="14"/>
        <v>40074</v>
      </c>
      <c r="E72" s="68">
        <v>46</v>
      </c>
      <c r="F72" s="266">
        <f>IF(ISERROR(VLOOKUP(E72,Crop!$I$3:$J$70,2,FALSE)),0,VLOOKUP(paddy_Dry!E72,Crop!$I$3:$J$71,2,FALSE))</f>
        <v>0</v>
      </c>
      <c r="G72" s="78">
        <f>IF(ISERROR(HLOOKUP($D$5,Kc!$B$3:$AI$57,paddy_Dry!F72+3,FALSE)),0,HLOOKUP($D$5,Kc!$B$3:$AI$57,paddy_Dry!F72+3,FALSE))</f>
        <v>0</v>
      </c>
      <c r="H72" s="90">
        <f t="shared" si="17"/>
        <v>0</v>
      </c>
      <c r="I72" s="91">
        <f t="shared" si="18"/>
        <v>0</v>
      </c>
      <c r="J72" s="91">
        <f t="shared" si="19"/>
        <v>0</v>
      </c>
      <c r="K72" s="91">
        <f t="shared" si="27"/>
        <v>0</v>
      </c>
      <c r="L72" s="91">
        <f t="shared" si="27"/>
        <v>0</v>
      </c>
      <c r="M72" s="91">
        <f t="shared" si="27"/>
        <v>0</v>
      </c>
      <c r="N72" s="91">
        <f t="shared" si="27"/>
        <v>0</v>
      </c>
      <c r="O72" s="91">
        <f t="shared" si="27"/>
        <v>0</v>
      </c>
      <c r="P72" s="91">
        <f t="shared" si="27"/>
        <v>0</v>
      </c>
      <c r="Q72" s="91">
        <f t="shared" si="27"/>
        <v>0</v>
      </c>
      <c r="R72" s="91">
        <f t="shared" si="27"/>
        <v>0</v>
      </c>
      <c r="S72" s="91">
        <f t="shared" si="27"/>
        <v>0</v>
      </c>
      <c r="T72" s="91">
        <f t="shared" si="27"/>
        <v>0</v>
      </c>
      <c r="U72" s="91">
        <f t="shared" si="28"/>
        <v>0</v>
      </c>
      <c r="V72" s="91">
        <f t="shared" si="28"/>
        <v>0</v>
      </c>
      <c r="W72" s="91">
        <f t="shared" si="28"/>
        <v>0</v>
      </c>
      <c r="X72" s="91">
        <f t="shared" si="28"/>
        <v>0</v>
      </c>
      <c r="Y72" s="91">
        <f t="shared" si="28"/>
        <v>0</v>
      </c>
      <c r="Z72" s="91">
        <f t="shared" si="28"/>
        <v>0</v>
      </c>
      <c r="AA72" s="91">
        <f t="shared" si="28"/>
        <v>0</v>
      </c>
      <c r="AB72" s="95">
        <f t="shared" si="8"/>
        <v>0</v>
      </c>
      <c r="AC72" s="264">
        <f t="shared" si="24"/>
        <v>0</v>
      </c>
      <c r="AD72" s="78">
        <f>VLOOKUP($D$7,ETo!$B$4:$P$88,MONTH(D72)+2,FALSE)/4</f>
        <v>28.77779670745727</v>
      </c>
      <c r="AE72" s="78">
        <f t="shared" si="9"/>
        <v>0</v>
      </c>
      <c r="AF72" s="79">
        <f t="shared" si="10"/>
        <v>0</v>
      </c>
      <c r="AG72" s="79">
        <f t="shared" si="15"/>
        <v>0</v>
      </c>
      <c r="AH72" s="79">
        <f t="shared" si="16"/>
        <v>0</v>
      </c>
      <c r="AI72" s="79">
        <f t="shared" si="11"/>
        <v>0</v>
      </c>
      <c r="AJ72" s="302">
        <f>VLOOKUP(E72,[0]!eff_week,2,FALSE)/1000*AB72*1600</f>
        <v>0</v>
      </c>
    </row>
    <row r="73" spans="2:36" x14ac:dyDescent="0.25">
      <c r="B73" s="84">
        <f t="shared" si="12"/>
        <v>40075</v>
      </c>
      <c r="C73" s="85">
        <f t="shared" si="13"/>
        <v>40081</v>
      </c>
      <c r="D73" s="77">
        <f t="shared" si="14"/>
        <v>40081</v>
      </c>
      <c r="E73" s="68">
        <v>47</v>
      </c>
      <c r="F73" s="266">
        <f>IF(ISERROR(VLOOKUP(E73,Crop!$I$3:$J$70,2,FALSE)),0,VLOOKUP(paddy_Dry!E73,Crop!$I$3:$J$71,2,FALSE))</f>
        <v>0</v>
      </c>
      <c r="G73" s="78">
        <f>IF(ISERROR(HLOOKUP($D$5,Kc!$B$3:$AI$57,paddy_Dry!F73+3,FALSE)),0,HLOOKUP($D$5,Kc!$B$3:$AI$57,paddy_Dry!F73+3,FALSE))</f>
        <v>0</v>
      </c>
      <c r="H73" s="90">
        <f t="shared" si="17"/>
        <v>0</v>
      </c>
      <c r="I73" s="91">
        <f t="shared" si="18"/>
        <v>0</v>
      </c>
      <c r="J73" s="91">
        <f t="shared" si="19"/>
        <v>0</v>
      </c>
      <c r="K73" s="91">
        <f t="shared" si="27"/>
        <v>0</v>
      </c>
      <c r="L73" s="91">
        <f t="shared" si="27"/>
        <v>0</v>
      </c>
      <c r="M73" s="91">
        <f t="shared" si="27"/>
        <v>0</v>
      </c>
      <c r="N73" s="91">
        <f t="shared" si="27"/>
        <v>0</v>
      </c>
      <c r="O73" s="91">
        <f t="shared" si="27"/>
        <v>0</v>
      </c>
      <c r="P73" s="91">
        <f t="shared" si="27"/>
        <v>0</v>
      </c>
      <c r="Q73" s="91">
        <f t="shared" si="27"/>
        <v>0</v>
      </c>
      <c r="R73" s="91">
        <f t="shared" si="27"/>
        <v>0</v>
      </c>
      <c r="S73" s="91">
        <f t="shared" si="27"/>
        <v>0</v>
      </c>
      <c r="T73" s="91">
        <f t="shared" si="27"/>
        <v>0</v>
      </c>
      <c r="U73" s="91">
        <f t="shared" si="28"/>
        <v>0</v>
      </c>
      <c r="V73" s="91">
        <f t="shared" si="28"/>
        <v>0</v>
      </c>
      <c r="W73" s="91">
        <f t="shared" si="28"/>
        <v>0</v>
      </c>
      <c r="X73" s="91">
        <f t="shared" si="28"/>
        <v>0</v>
      </c>
      <c r="Y73" s="91">
        <f t="shared" si="28"/>
        <v>0</v>
      </c>
      <c r="Z73" s="91">
        <f t="shared" si="28"/>
        <v>0</v>
      </c>
      <c r="AA73" s="91">
        <f t="shared" si="28"/>
        <v>0</v>
      </c>
      <c r="AB73" s="95">
        <f t="shared" si="8"/>
        <v>0</v>
      </c>
      <c r="AC73" s="264">
        <f t="shared" si="24"/>
        <v>0</v>
      </c>
      <c r="AD73" s="78">
        <f>VLOOKUP($D$7,ETo!$B$4:$P$88,MONTH(D73)+2,FALSE)/4</f>
        <v>28.77779670745727</v>
      </c>
      <c r="AE73" s="78">
        <f t="shared" si="9"/>
        <v>0</v>
      </c>
      <c r="AF73" s="79">
        <f t="shared" si="10"/>
        <v>0</v>
      </c>
      <c r="AG73" s="79">
        <f t="shared" si="15"/>
        <v>0</v>
      </c>
      <c r="AH73" s="79">
        <f t="shared" si="16"/>
        <v>0</v>
      </c>
      <c r="AI73" s="79">
        <f t="shared" si="11"/>
        <v>0</v>
      </c>
      <c r="AJ73" s="302">
        <f>VLOOKUP(E73,[0]!eff_week,2,FALSE)/1000*AB73*1600</f>
        <v>0</v>
      </c>
    </row>
    <row r="74" spans="2:36" x14ac:dyDescent="0.25">
      <c r="B74" s="84">
        <f t="shared" si="12"/>
        <v>40082</v>
      </c>
      <c r="C74" s="85">
        <f t="shared" si="13"/>
        <v>40088</v>
      </c>
      <c r="D74" s="77">
        <f t="shared" si="14"/>
        <v>40088</v>
      </c>
      <c r="E74" s="68">
        <v>48</v>
      </c>
      <c r="F74" s="266">
        <f>IF(ISERROR(VLOOKUP(E74,Crop!$I$3:$J$70,2,FALSE)),0,VLOOKUP(paddy_Dry!E74,Crop!$I$3:$J$71,2,FALSE))</f>
        <v>0</v>
      </c>
      <c r="G74" s="78">
        <f>IF(ISERROR(HLOOKUP($D$5,Kc!$B$3:$AI$57,paddy_Dry!F74+3,FALSE)),0,HLOOKUP($D$5,Kc!$B$3:$AI$57,paddy_Dry!F74+3,FALSE))</f>
        <v>0</v>
      </c>
      <c r="H74" s="90">
        <f t="shared" si="17"/>
        <v>0</v>
      </c>
      <c r="I74" s="91">
        <f t="shared" si="18"/>
        <v>0</v>
      </c>
      <c r="J74" s="91">
        <f t="shared" si="19"/>
        <v>0</v>
      </c>
      <c r="K74" s="91">
        <f t="shared" si="27"/>
        <v>0</v>
      </c>
      <c r="L74" s="91">
        <f t="shared" si="27"/>
        <v>0</v>
      </c>
      <c r="M74" s="91">
        <f t="shared" si="27"/>
        <v>0</v>
      </c>
      <c r="N74" s="91">
        <f t="shared" si="27"/>
        <v>0</v>
      </c>
      <c r="O74" s="91">
        <f t="shared" si="27"/>
        <v>0</v>
      </c>
      <c r="P74" s="91">
        <f t="shared" si="27"/>
        <v>0</v>
      </c>
      <c r="Q74" s="91">
        <f t="shared" si="27"/>
        <v>0</v>
      </c>
      <c r="R74" s="91">
        <f t="shared" si="27"/>
        <v>0</v>
      </c>
      <c r="S74" s="91">
        <f t="shared" si="27"/>
        <v>0</v>
      </c>
      <c r="T74" s="91">
        <f t="shared" si="27"/>
        <v>0</v>
      </c>
      <c r="U74" s="91">
        <f t="shared" si="28"/>
        <v>0</v>
      </c>
      <c r="V74" s="91">
        <f t="shared" si="28"/>
        <v>0</v>
      </c>
      <c r="W74" s="91">
        <f t="shared" si="28"/>
        <v>0</v>
      </c>
      <c r="X74" s="91">
        <f t="shared" si="28"/>
        <v>0</v>
      </c>
      <c r="Y74" s="91">
        <f t="shared" si="28"/>
        <v>0</v>
      </c>
      <c r="Z74" s="91">
        <f t="shared" si="28"/>
        <v>0</v>
      </c>
      <c r="AA74" s="91">
        <f t="shared" si="28"/>
        <v>0</v>
      </c>
      <c r="AB74" s="95">
        <f t="shared" si="8"/>
        <v>0</v>
      </c>
      <c r="AC74" s="264">
        <f t="shared" si="24"/>
        <v>0</v>
      </c>
      <c r="AD74" s="78">
        <f>VLOOKUP($D$7,ETo!$B$4:$P$88,MONTH(D74)+2,FALSE)/4</f>
        <v>30.782578129054563</v>
      </c>
      <c r="AE74" s="78">
        <f t="shared" si="9"/>
        <v>0</v>
      </c>
      <c r="AF74" s="79">
        <f t="shared" si="10"/>
        <v>0</v>
      </c>
      <c r="AG74" s="79">
        <f t="shared" si="15"/>
        <v>0</v>
      </c>
      <c r="AH74" s="79">
        <f t="shared" si="16"/>
        <v>0</v>
      </c>
      <c r="AI74" s="79">
        <f t="shared" si="11"/>
        <v>0</v>
      </c>
      <c r="AJ74" s="302">
        <f>VLOOKUP(E74,[0]!eff_week,2,FALSE)/1000*AB74*1600</f>
        <v>0</v>
      </c>
    </row>
    <row r="75" spans="2:36" x14ac:dyDescent="0.25">
      <c r="B75" s="84">
        <f t="shared" si="12"/>
        <v>40089</v>
      </c>
      <c r="C75" s="85">
        <f t="shared" si="13"/>
        <v>40095</v>
      </c>
      <c r="D75" s="77">
        <f t="shared" si="14"/>
        <v>40095</v>
      </c>
      <c r="E75" s="68">
        <v>49</v>
      </c>
      <c r="F75" s="266">
        <f>IF(ISERROR(VLOOKUP(E75,Crop!$I$3:$J$70,2,FALSE)),0,VLOOKUP(paddy_Dry!E75,Crop!$I$3:$J$71,2,FALSE))</f>
        <v>0</v>
      </c>
      <c r="G75" s="78">
        <f>IF(ISERROR(HLOOKUP($D$5,Kc!$B$3:$AI$57,paddy_Dry!F75+3,FALSE)),0,HLOOKUP($D$5,Kc!$B$3:$AI$57,paddy_Dry!F75+3,FALSE))</f>
        <v>0</v>
      </c>
      <c r="H75" s="90">
        <f t="shared" si="17"/>
        <v>0</v>
      </c>
      <c r="I75" s="91">
        <f t="shared" si="18"/>
        <v>0</v>
      </c>
      <c r="J75" s="91">
        <f t="shared" si="19"/>
        <v>0</v>
      </c>
      <c r="K75" s="91">
        <f t="shared" si="27"/>
        <v>0</v>
      </c>
      <c r="L75" s="91">
        <f t="shared" si="27"/>
        <v>0</v>
      </c>
      <c r="M75" s="91">
        <f t="shared" si="27"/>
        <v>0</v>
      </c>
      <c r="N75" s="91">
        <f t="shared" si="27"/>
        <v>0</v>
      </c>
      <c r="O75" s="91">
        <f t="shared" si="27"/>
        <v>0</v>
      </c>
      <c r="P75" s="91">
        <f t="shared" si="27"/>
        <v>0</v>
      </c>
      <c r="Q75" s="91">
        <f t="shared" si="27"/>
        <v>0</v>
      </c>
      <c r="R75" s="91">
        <f t="shared" si="27"/>
        <v>0</v>
      </c>
      <c r="S75" s="91">
        <f t="shared" si="27"/>
        <v>0</v>
      </c>
      <c r="T75" s="91">
        <f t="shared" si="27"/>
        <v>0</v>
      </c>
      <c r="U75" s="91">
        <f t="shared" si="28"/>
        <v>0</v>
      </c>
      <c r="V75" s="91">
        <f t="shared" si="28"/>
        <v>0</v>
      </c>
      <c r="W75" s="91">
        <f t="shared" si="28"/>
        <v>0</v>
      </c>
      <c r="X75" s="91">
        <f t="shared" si="28"/>
        <v>0</v>
      </c>
      <c r="Y75" s="91">
        <f t="shared" si="28"/>
        <v>0</v>
      </c>
      <c r="Z75" s="91">
        <f t="shared" si="28"/>
        <v>0</v>
      </c>
      <c r="AA75" s="91">
        <f t="shared" si="28"/>
        <v>0</v>
      </c>
      <c r="AB75" s="95">
        <f t="shared" si="8"/>
        <v>0</v>
      </c>
      <c r="AC75" s="264">
        <f t="shared" si="24"/>
        <v>0</v>
      </c>
      <c r="AD75" s="78">
        <f>VLOOKUP($D$7,ETo!$B$4:$P$88,MONTH(D75)+2,FALSE)/4</f>
        <v>30.782578129054563</v>
      </c>
      <c r="AE75" s="78">
        <f t="shared" si="9"/>
        <v>0</v>
      </c>
      <c r="AF75" s="79">
        <f t="shared" si="10"/>
        <v>0</v>
      </c>
      <c r="AG75" s="79">
        <f t="shared" si="15"/>
        <v>0</v>
      </c>
      <c r="AH75" s="79">
        <f t="shared" si="16"/>
        <v>0</v>
      </c>
      <c r="AI75" s="79">
        <f t="shared" si="11"/>
        <v>0</v>
      </c>
      <c r="AJ75" s="302">
        <f>VLOOKUP(E75,[0]!eff_week,2,FALSE)/1000*AB75*1600</f>
        <v>0</v>
      </c>
    </row>
    <row r="76" spans="2:36" x14ac:dyDescent="0.25">
      <c r="B76" s="84">
        <f t="shared" si="12"/>
        <v>40096</v>
      </c>
      <c r="C76" s="85">
        <f t="shared" si="13"/>
        <v>40102</v>
      </c>
      <c r="D76" s="77">
        <f t="shared" si="14"/>
        <v>40102</v>
      </c>
      <c r="E76" s="68">
        <v>50</v>
      </c>
      <c r="F76" s="266">
        <f>IF(ISERROR(VLOOKUP(E76,Crop!$I$3:$J$70,2,FALSE)),0,VLOOKUP(paddy_Dry!E76,Crop!$I$3:$J$71,2,FALSE))</f>
        <v>0</v>
      </c>
      <c r="G76" s="78">
        <f>IF(ISERROR(HLOOKUP($D$5,Kc!$B$3:$AI$57,paddy_Dry!F76+3,FALSE)),0,HLOOKUP($D$5,Kc!$B$3:$AI$57,paddy_Dry!F76+3,FALSE))</f>
        <v>0</v>
      </c>
      <c r="H76" s="90">
        <f t="shared" si="17"/>
        <v>0</v>
      </c>
      <c r="I76" s="91">
        <f t="shared" si="18"/>
        <v>0</v>
      </c>
      <c r="J76" s="91">
        <f t="shared" si="19"/>
        <v>0</v>
      </c>
      <c r="K76" s="91">
        <f t="shared" si="27"/>
        <v>0</v>
      </c>
      <c r="L76" s="91">
        <f t="shared" si="27"/>
        <v>0</v>
      </c>
      <c r="M76" s="91">
        <f t="shared" si="27"/>
        <v>0</v>
      </c>
      <c r="N76" s="91">
        <f t="shared" si="27"/>
        <v>0</v>
      </c>
      <c r="O76" s="91">
        <f t="shared" si="27"/>
        <v>0</v>
      </c>
      <c r="P76" s="91">
        <f t="shared" si="27"/>
        <v>0</v>
      </c>
      <c r="Q76" s="91">
        <f t="shared" si="27"/>
        <v>0</v>
      </c>
      <c r="R76" s="91">
        <f t="shared" si="27"/>
        <v>0</v>
      </c>
      <c r="S76" s="91">
        <f t="shared" si="27"/>
        <v>0</v>
      </c>
      <c r="T76" s="91">
        <f t="shared" si="27"/>
        <v>0</v>
      </c>
      <c r="U76" s="91">
        <f t="shared" si="28"/>
        <v>0</v>
      </c>
      <c r="V76" s="91">
        <f t="shared" si="28"/>
        <v>0</v>
      </c>
      <c r="W76" s="91">
        <f t="shared" si="28"/>
        <v>0</v>
      </c>
      <c r="X76" s="91">
        <f t="shared" si="28"/>
        <v>0</v>
      </c>
      <c r="Y76" s="91">
        <f t="shared" si="28"/>
        <v>0</v>
      </c>
      <c r="Z76" s="91">
        <f t="shared" si="28"/>
        <v>0</v>
      </c>
      <c r="AA76" s="91">
        <f t="shared" si="28"/>
        <v>0</v>
      </c>
      <c r="AB76" s="95">
        <f t="shared" si="8"/>
        <v>0</v>
      </c>
      <c r="AC76" s="264">
        <f t="shared" si="24"/>
        <v>0</v>
      </c>
      <c r="AD76" s="78">
        <f>VLOOKUP($D$7,ETo!$B$4:$P$88,MONTH(D76)+2,FALSE)/4</f>
        <v>30.782578129054563</v>
      </c>
      <c r="AE76" s="78">
        <f t="shared" si="9"/>
        <v>0</v>
      </c>
      <c r="AF76" s="79">
        <f t="shared" si="10"/>
        <v>0</v>
      </c>
      <c r="AG76" s="79">
        <f t="shared" si="15"/>
        <v>0</v>
      </c>
      <c r="AH76" s="79">
        <f t="shared" si="16"/>
        <v>0</v>
      </c>
      <c r="AI76" s="79">
        <f t="shared" si="11"/>
        <v>0</v>
      </c>
      <c r="AJ76" s="302">
        <f>VLOOKUP(E76,[0]!eff_week,2,FALSE)/1000*AB76*1600</f>
        <v>0</v>
      </c>
    </row>
    <row r="77" spans="2:36" x14ac:dyDescent="0.25">
      <c r="B77" s="84">
        <f t="shared" si="12"/>
        <v>40103</v>
      </c>
      <c r="C77" s="85">
        <f t="shared" si="13"/>
        <v>40109</v>
      </c>
      <c r="D77" s="77">
        <f t="shared" si="14"/>
        <v>40109</v>
      </c>
      <c r="E77" s="68">
        <v>51</v>
      </c>
      <c r="F77" s="266">
        <f>IF(ISERROR(VLOOKUP(E77,Crop!$I$3:$J$70,2,FALSE)),0,VLOOKUP(paddy_Dry!E77,Crop!$I$3:$J$71,2,FALSE))</f>
        <v>0</v>
      </c>
      <c r="G77" s="78">
        <f>IF(ISERROR(HLOOKUP($D$5,Kc!$B$3:$AI$57,paddy_Dry!F77+3,FALSE)),0,HLOOKUP($D$5,Kc!$B$3:$AI$57,paddy_Dry!F77+3,FALSE))</f>
        <v>0</v>
      </c>
      <c r="H77" s="90">
        <f t="shared" si="17"/>
        <v>0</v>
      </c>
      <c r="I77" s="91">
        <f t="shared" si="18"/>
        <v>0</v>
      </c>
      <c r="J77" s="91">
        <f t="shared" si="19"/>
        <v>0</v>
      </c>
      <c r="K77" s="91">
        <f t="shared" si="27"/>
        <v>0</v>
      </c>
      <c r="L77" s="91">
        <f t="shared" si="27"/>
        <v>0</v>
      </c>
      <c r="M77" s="91">
        <f t="shared" si="27"/>
        <v>0</v>
      </c>
      <c r="N77" s="91">
        <f t="shared" si="27"/>
        <v>0</v>
      </c>
      <c r="O77" s="91">
        <f t="shared" si="27"/>
        <v>0</v>
      </c>
      <c r="P77" s="91">
        <f t="shared" si="27"/>
        <v>0</v>
      </c>
      <c r="Q77" s="91">
        <f t="shared" si="27"/>
        <v>0</v>
      </c>
      <c r="R77" s="91">
        <f t="shared" si="27"/>
        <v>0</v>
      </c>
      <c r="S77" s="91">
        <f t="shared" si="27"/>
        <v>0</v>
      </c>
      <c r="T77" s="91">
        <f t="shared" si="27"/>
        <v>0</v>
      </c>
      <c r="U77" s="91">
        <f t="shared" si="28"/>
        <v>0</v>
      </c>
      <c r="V77" s="91">
        <f t="shared" si="28"/>
        <v>0</v>
      </c>
      <c r="W77" s="91">
        <f t="shared" si="28"/>
        <v>0</v>
      </c>
      <c r="X77" s="91">
        <f t="shared" si="28"/>
        <v>0</v>
      </c>
      <c r="Y77" s="91">
        <f t="shared" si="28"/>
        <v>0</v>
      </c>
      <c r="Z77" s="91">
        <f t="shared" si="28"/>
        <v>0</v>
      </c>
      <c r="AA77" s="91">
        <f t="shared" si="28"/>
        <v>0</v>
      </c>
      <c r="AB77" s="95">
        <f t="shared" si="8"/>
        <v>0</v>
      </c>
      <c r="AC77" s="264">
        <f t="shared" si="24"/>
        <v>0</v>
      </c>
      <c r="AD77" s="78">
        <f>VLOOKUP($D$7,ETo!$B$4:$P$88,MONTH(D77)+2,FALSE)/4</f>
        <v>30.782578129054563</v>
      </c>
      <c r="AE77" s="78">
        <f t="shared" si="9"/>
        <v>0</v>
      </c>
      <c r="AF77" s="79">
        <f t="shared" si="10"/>
        <v>0</v>
      </c>
      <c r="AG77" s="79">
        <f t="shared" si="15"/>
        <v>0</v>
      </c>
      <c r="AH77" s="79">
        <f t="shared" si="16"/>
        <v>0</v>
      </c>
      <c r="AI77" s="79">
        <f t="shared" si="11"/>
        <v>0</v>
      </c>
      <c r="AJ77" s="302">
        <f>VLOOKUP(E77,[0]!eff_week,2,FALSE)/1000*AB77*1600</f>
        <v>0</v>
      </c>
    </row>
    <row r="78" spans="2:36" x14ac:dyDescent="0.25">
      <c r="B78" s="86">
        <f t="shared" si="12"/>
        <v>40110</v>
      </c>
      <c r="C78" s="87">
        <f t="shared" si="13"/>
        <v>40116</v>
      </c>
      <c r="D78" s="132">
        <f t="shared" si="14"/>
        <v>40116</v>
      </c>
      <c r="E78" s="69">
        <v>52</v>
      </c>
      <c r="F78" s="267">
        <f>IF(ISERROR(VLOOKUP(E78,Crop!$I$3:$J$70,2,FALSE)),0,VLOOKUP(paddy_Dry!E78,Crop!$I$3:$J$71,2,FALSE))</f>
        <v>0</v>
      </c>
      <c r="G78" s="80">
        <f>IF(ISERROR(HLOOKUP($D$5,Kc!$B$3:$AI$57,paddy_Dry!F78+3,FALSE)),0,HLOOKUP($D$5,Kc!$B$3:$AI$57,paddy_Dry!F78+3,FALSE))</f>
        <v>0</v>
      </c>
      <c r="H78" s="92">
        <f t="shared" si="17"/>
        <v>0</v>
      </c>
      <c r="I78" s="93">
        <f t="shared" si="18"/>
        <v>0</v>
      </c>
      <c r="J78" s="93">
        <f t="shared" si="19"/>
        <v>0</v>
      </c>
      <c r="K78" s="93">
        <f t="shared" si="27"/>
        <v>0</v>
      </c>
      <c r="L78" s="93">
        <f t="shared" si="27"/>
        <v>0</v>
      </c>
      <c r="M78" s="93">
        <f t="shared" si="27"/>
        <v>0</v>
      </c>
      <c r="N78" s="93">
        <f t="shared" si="27"/>
        <v>0</v>
      </c>
      <c r="O78" s="93">
        <f t="shared" si="27"/>
        <v>0</v>
      </c>
      <c r="P78" s="93">
        <f t="shared" si="27"/>
        <v>0</v>
      </c>
      <c r="Q78" s="93">
        <f t="shared" si="27"/>
        <v>0</v>
      </c>
      <c r="R78" s="93">
        <f t="shared" si="27"/>
        <v>0</v>
      </c>
      <c r="S78" s="93">
        <f t="shared" si="27"/>
        <v>0</v>
      </c>
      <c r="T78" s="93">
        <f t="shared" si="27"/>
        <v>0</v>
      </c>
      <c r="U78" s="93">
        <f t="shared" si="28"/>
        <v>0</v>
      </c>
      <c r="V78" s="93">
        <f t="shared" si="28"/>
        <v>0</v>
      </c>
      <c r="W78" s="93">
        <f t="shared" si="28"/>
        <v>0</v>
      </c>
      <c r="X78" s="93">
        <f t="shared" si="28"/>
        <v>0</v>
      </c>
      <c r="Y78" s="93">
        <f t="shared" si="28"/>
        <v>0</v>
      </c>
      <c r="Z78" s="93">
        <f t="shared" si="28"/>
        <v>0</v>
      </c>
      <c r="AA78" s="93">
        <f t="shared" si="28"/>
        <v>0</v>
      </c>
      <c r="AB78" s="96">
        <f t="shared" si="8"/>
        <v>0</v>
      </c>
      <c r="AC78" s="265">
        <f t="shared" si="24"/>
        <v>0</v>
      </c>
      <c r="AD78" s="80">
        <f>VLOOKUP($D$7,ETo!$B$4:$P$88,MONTH(D78)+2,FALSE)/4</f>
        <v>30.782578129054563</v>
      </c>
      <c r="AE78" s="80">
        <f t="shared" si="9"/>
        <v>0</v>
      </c>
      <c r="AF78" s="81">
        <f t="shared" si="10"/>
        <v>0</v>
      </c>
      <c r="AG78" s="81">
        <f t="shared" si="15"/>
        <v>0</v>
      </c>
      <c r="AH78" s="81">
        <f t="shared" si="16"/>
        <v>0</v>
      </c>
      <c r="AI78" s="81">
        <f t="shared" si="11"/>
        <v>0</v>
      </c>
      <c r="AJ78" s="302">
        <f>VLOOKUP(E78,[0]!eff_week,2,FALSE)/1000*AB78*1600</f>
        <v>0</v>
      </c>
    </row>
    <row r="79" spans="2:36" x14ac:dyDescent="0.25">
      <c r="AI79" s="51">
        <f>SUM(AI27:AI78)</f>
        <v>30108227.167609982</v>
      </c>
      <c r="AJ79" s="51">
        <f>SUM(AJ27:AJ78)</f>
        <v>445226.68960000004</v>
      </c>
    </row>
    <row r="80" spans="2:36" x14ac:dyDescent="0.25">
      <c r="AI80" s="52"/>
    </row>
  </sheetData>
  <sheetProtection password="D332" sheet="1"/>
  <mergeCells count="3">
    <mergeCell ref="D7:E7"/>
    <mergeCell ref="D4:E4"/>
    <mergeCell ref="D5:E5"/>
  </mergeCells>
  <phoneticPr fontId="2" type="noConversion"/>
  <conditionalFormatting sqref="AE15 F27:AJ78">
    <cfRule type="cellIs" dxfId="6" priority="1" stopIfTrue="1" operator="equal">
      <formula>0</formula>
    </cfRule>
  </conditionalFormatting>
  <printOptions horizontalCentered="1"/>
  <pageMargins left="0.31496062992125984" right="0.11811023622047245" top="0.31496062992125984" bottom="0.15748031496062992" header="0.23622047244094491" footer="0.15748031496062992"/>
  <pageSetup paperSize="9" scale="52" fitToHeight="2" orientation="landscape" r:id="rId1"/>
  <headerFooter alignWithMargins="0">
    <oddFooter>&amp;L&amp;Z&amp;F&amp;A&amp;C&amp;P/&amp;N&amp;R&amp;D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tabColor indexed="57"/>
  </sheetPr>
  <dimension ref="B1:AJ80"/>
  <sheetViews>
    <sheetView showGridLines="0" workbookViewId="0">
      <pane xSplit="5" ySplit="26" topLeftCell="F69" activePane="bottomRight" state="frozen"/>
      <selection activeCell="M26" sqref="M26"/>
      <selection pane="topRight" activeCell="M26" sqref="M26"/>
      <selection pane="bottomLeft" activeCell="M26" sqref="M26"/>
      <selection pane="bottomRight" activeCell="L80" sqref="L80"/>
    </sheetView>
  </sheetViews>
  <sheetFormatPr defaultRowHeight="13.2" x14ac:dyDescent="0.25"/>
  <cols>
    <col min="1" max="1" width="3.109375" customWidth="1"/>
    <col min="2" max="2" width="9.33203125" customWidth="1"/>
    <col min="3" max="3" width="10.109375" customWidth="1"/>
    <col min="4" max="4" width="8.88671875" customWidth="1"/>
    <col min="5" max="5" width="8.109375" customWidth="1"/>
    <col min="6" max="6" width="7" customWidth="1"/>
    <col min="7" max="7" width="7.6640625" customWidth="1"/>
    <col min="8" max="27" width="5.6640625" customWidth="1"/>
    <col min="28" max="28" width="8.33203125" customWidth="1"/>
    <col min="30" max="30" width="10.109375" customWidth="1"/>
    <col min="31" max="31" width="9.5546875" customWidth="1"/>
    <col min="32" max="32" width="12.44140625" customWidth="1"/>
    <col min="34" max="34" width="13" customWidth="1"/>
    <col min="35" max="35" width="13.109375" bestFit="1" customWidth="1"/>
    <col min="36" max="36" width="12.5546875" customWidth="1"/>
  </cols>
  <sheetData>
    <row r="1" spans="2:30" ht="16.2" thickBot="1" x14ac:dyDescent="0.35">
      <c r="B1" s="53" t="s">
        <v>175</v>
      </c>
    </row>
    <row r="2" spans="2:30" ht="16.2" thickBot="1" x14ac:dyDescent="0.35">
      <c r="B2" s="53"/>
      <c r="F2" s="262" t="s">
        <v>2</v>
      </c>
      <c r="G2" s="263" t="s">
        <v>209</v>
      </c>
    </row>
    <row r="3" spans="2:30" ht="13.8" thickBot="1" x14ac:dyDescent="0.3">
      <c r="F3" s="260">
        <v>1</v>
      </c>
      <c r="G3" s="261">
        <f>+fill_data!F9</f>
        <v>0</v>
      </c>
      <c r="H3" s="70"/>
      <c r="S3" s="270">
        <f>+E6</f>
        <v>36</v>
      </c>
      <c r="T3" s="271">
        <v>1</v>
      </c>
    </row>
    <row r="4" spans="2:30" x14ac:dyDescent="0.25">
      <c r="B4" s="167" t="s">
        <v>108</v>
      </c>
      <c r="C4" s="212"/>
      <c r="D4" s="486" t="str">
        <f>+fill_data!C4</f>
        <v>สิงห์บุรี</v>
      </c>
      <c r="E4" s="486"/>
      <c r="F4" s="73">
        <f t="shared" ref="F4:F12" si="0">IF(F3="","",IF(F3+1&lt;=$E$9,F3+1,""))</f>
        <v>2</v>
      </c>
      <c r="G4" s="102">
        <f>+fill_data!F10</f>
        <v>0</v>
      </c>
      <c r="H4" s="70"/>
      <c r="S4" s="270">
        <f>IF(+S3+1&gt;52,+S3+1-52,S3+1)</f>
        <v>37</v>
      </c>
      <c r="T4" s="271">
        <v>2</v>
      </c>
    </row>
    <row r="5" spans="2:30" x14ac:dyDescent="0.25">
      <c r="B5" s="213" t="s">
        <v>146</v>
      </c>
      <c r="C5" s="165"/>
      <c r="D5" s="488" t="str">
        <f>+fill_data!C10</f>
        <v>ข้าว กข.(นาดำ)</v>
      </c>
      <c r="E5" s="488"/>
      <c r="F5" s="73">
        <f t="shared" si="0"/>
        <v>3</v>
      </c>
      <c r="G5" s="102">
        <f>+fill_data!F11</f>
        <v>0</v>
      </c>
      <c r="H5" s="70"/>
      <c r="S5" s="270">
        <f t="shared" ref="S5:S22" si="1">IF(+S4+1&gt;52,+S4+1-52,S4+1)</f>
        <v>38</v>
      </c>
      <c r="T5" s="271">
        <v>3</v>
      </c>
    </row>
    <row r="6" spans="2:30" x14ac:dyDescent="0.25">
      <c r="B6" s="214" t="s">
        <v>147</v>
      </c>
      <c r="C6" s="165"/>
      <c r="D6" s="47">
        <f>VLOOKUP(D5,Crop!$B$3:$C$35,2,FALSE)</f>
        <v>13</v>
      </c>
      <c r="E6" s="236">
        <f>+fill_data!D11</f>
        <v>36</v>
      </c>
      <c r="F6" s="73">
        <f t="shared" si="0"/>
        <v>4</v>
      </c>
      <c r="G6" s="102">
        <f>+fill_data!F12</f>
        <v>0</v>
      </c>
      <c r="H6" s="70"/>
      <c r="S6" s="270">
        <f t="shared" si="1"/>
        <v>39</v>
      </c>
      <c r="T6" s="271">
        <v>4</v>
      </c>
    </row>
    <row r="7" spans="2:30" x14ac:dyDescent="0.25">
      <c r="B7" s="162" t="s">
        <v>215</v>
      </c>
      <c r="C7" s="165"/>
      <c r="D7" s="484" t="str">
        <f>+fill_data!C5</f>
        <v>ลพบุรี</v>
      </c>
      <c r="E7" s="490"/>
      <c r="F7" s="73">
        <f t="shared" si="0"/>
        <v>5</v>
      </c>
      <c r="G7" s="102">
        <f>+fill_data!F13</f>
        <v>0</v>
      </c>
      <c r="H7" s="70"/>
      <c r="S7" s="270">
        <f t="shared" si="1"/>
        <v>40</v>
      </c>
      <c r="T7" s="271">
        <v>5</v>
      </c>
    </row>
    <row r="8" spans="2:30" x14ac:dyDescent="0.25">
      <c r="B8" s="164" t="s">
        <v>211</v>
      </c>
      <c r="C8" s="163"/>
      <c r="D8" s="215"/>
      <c r="E8" s="275">
        <f>+fill_data!D12</f>
        <v>0</v>
      </c>
      <c r="F8" s="73">
        <f t="shared" si="0"/>
        <v>6</v>
      </c>
      <c r="G8" s="102">
        <f>+fill_data!F14</f>
        <v>0</v>
      </c>
      <c r="H8" s="70"/>
      <c r="S8" s="270">
        <f t="shared" si="1"/>
        <v>41</v>
      </c>
      <c r="T8" s="271">
        <v>6</v>
      </c>
      <c r="AC8" s="126"/>
    </row>
    <row r="9" spans="2:30" x14ac:dyDescent="0.25">
      <c r="B9" s="164" t="s">
        <v>214</v>
      </c>
      <c r="C9" s="165"/>
      <c r="D9" s="216"/>
      <c r="E9" s="236">
        <f>+fill_data!D13</f>
        <v>6</v>
      </c>
      <c r="F9" s="73" t="str">
        <f t="shared" si="0"/>
        <v/>
      </c>
      <c r="G9" s="102">
        <f>+fill_data!F15</f>
        <v>0</v>
      </c>
      <c r="H9" s="70"/>
      <c r="S9" s="270">
        <f t="shared" si="1"/>
        <v>42</v>
      </c>
      <c r="T9" s="271">
        <v>7</v>
      </c>
    </row>
    <row r="10" spans="2:30" x14ac:dyDescent="0.25">
      <c r="B10" s="162" t="s">
        <v>212</v>
      </c>
      <c r="C10" s="165"/>
      <c r="D10" s="216"/>
      <c r="E10" s="236">
        <f>+fill_data!D6</f>
        <v>7</v>
      </c>
      <c r="F10" s="73" t="str">
        <f t="shared" si="0"/>
        <v/>
      </c>
      <c r="G10" s="102">
        <f>+fill_data!F16</f>
        <v>0</v>
      </c>
      <c r="H10" s="70"/>
      <c r="I10" s="44" t="s">
        <v>189</v>
      </c>
      <c r="M10" s="44"/>
      <c r="N10" s="44"/>
      <c r="O10" s="44"/>
      <c r="P10" s="44"/>
      <c r="Q10" s="44"/>
      <c r="R10" s="44"/>
      <c r="S10" s="270">
        <f t="shared" si="1"/>
        <v>43</v>
      </c>
      <c r="T10" s="272">
        <v>8</v>
      </c>
      <c r="U10" s="44"/>
      <c r="V10" s="44"/>
      <c r="W10" s="44"/>
      <c r="X10" s="44"/>
      <c r="Y10" s="44"/>
      <c r="Z10" s="44"/>
      <c r="AA10" s="44"/>
    </row>
    <row r="11" spans="2:30" ht="13.8" thickBot="1" x14ac:dyDescent="0.3">
      <c r="B11" s="161" t="s">
        <v>213</v>
      </c>
      <c r="C11" s="166"/>
      <c r="D11" s="217"/>
      <c r="E11" s="237">
        <f>+fill_data!D14</f>
        <v>0</v>
      </c>
      <c r="F11" s="73" t="str">
        <f t="shared" si="0"/>
        <v/>
      </c>
      <c r="G11" s="102">
        <f>+fill_data!F17</f>
        <v>0</v>
      </c>
      <c r="H11" s="70"/>
      <c r="I11" s="50" t="s">
        <v>174</v>
      </c>
      <c r="M11" s="50"/>
      <c r="N11" s="50"/>
      <c r="O11" s="50"/>
      <c r="P11" s="50"/>
      <c r="Q11" s="50"/>
      <c r="R11" s="50"/>
      <c r="S11" s="270">
        <f t="shared" si="1"/>
        <v>44</v>
      </c>
      <c r="T11" s="273">
        <v>9</v>
      </c>
      <c r="U11" s="50"/>
      <c r="V11" s="50"/>
      <c r="W11" s="50"/>
      <c r="X11" s="50"/>
      <c r="Y11" s="50"/>
      <c r="Z11" s="50"/>
      <c r="AA11" s="50"/>
    </row>
    <row r="12" spans="2:30" x14ac:dyDescent="0.25">
      <c r="B12" s="45"/>
      <c r="C12" s="45"/>
      <c r="D12" s="45"/>
      <c r="E12" s="46"/>
      <c r="F12" s="238" t="str">
        <f t="shared" si="0"/>
        <v/>
      </c>
      <c r="G12" s="102">
        <f>+fill_data!F18</f>
        <v>0</v>
      </c>
      <c r="H12" s="70"/>
      <c r="S12" s="270">
        <f t="shared" si="1"/>
        <v>45</v>
      </c>
      <c r="T12" s="271">
        <v>10</v>
      </c>
      <c r="AD12">
        <f>+MONTH(D32)</f>
        <v>12</v>
      </c>
    </row>
    <row r="13" spans="2:30" hidden="1" x14ac:dyDescent="0.25">
      <c r="B13" s="45"/>
      <c r="C13" s="45"/>
      <c r="D13" s="45"/>
      <c r="E13" s="46"/>
      <c r="F13" s="238" t="str">
        <f t="shared" ref="F13:F22" si="2">IF(F12="","",IF(F12+1&lt;=$E$9,F12+1,""))</f>
        <v/>
      </c>
      <c r="G13" s="102">
        <f>+fill_data!F19</f>
        <v>0</v>
      </c>
      <c r="H13" s="70"/>
      <c r="S13" s="270">
        <f t="shared" si="1"/>
        <v>46</v>
      </c>
      <c r="T13" s="271">
        <v>11</v>
      </c>
    </row>
    <row r="14" spans="2:30" hidden="1" x14ac:dyDescent="0.25">
      <c r="B14" s="45"/>
      <c r="C14" s="45"/>
      <c r="D14" s="45"/>
      <c r="E14" s="46"/>
      <c r="F14" s="238" t="str">
        <f t="shared" si="2"/>
        <v/>
      </c>
      <c r="G14" s="102">
        <f>+fill_data!F20</f>
        <v>0</v>
      </c>
      <c r="H14" s="70"/>
      <c r="S14" s="270">
        <f t="shared" si="1"/>
        <v>47</v>
      </c>
      <c r="T14" s="271">
        <v>12</v>
      </c>
    </row>
    <row r="15" spans="2:30" hidden="1" x14ac:dyDescent="0.25">
      <c r="B15" s="45"/>
      <c r="C15" s="45"/>
      <c r="D15" s="45"/>
      <c r="E15" s="46"/>
      <c r="F15" s="238" t="str">
        <f t="shared" si="2"/>
        <v/>
      </c>
      <c r="G15" s="102">
        <f>+fill_data!F21</f>
        <v>0</v>
      </c>
      <c r="H15" s="70"/>
      <c r="S15" s="270">
        <f t="shared" si="1"/>
        <v>48</v>
      </c>
      <c r="T15" s="271">
        <v>13</v>
      </c>
    </row>
    <row r="16" spans="2:30" hidden="1" x14ac:dyDescent="0.25">
      <c r="B16" s="45"/>
      <c r="C16" s="45"/>
      <c r="D16" s="45"/>
      <c r="E16" s="46"/>
      <c r="F16" s="238" t="str">
        <f t="shared" si="2"/>
        <v/>
      </c>
      <c r="G16" s="102">
        <f>+fill_data!F22</f>
        <v>0</v>
      </c>
      <c r="H16" s="70"/>
      <c r="S16" s="270">
        <f t="shared" si="1"/>
        <v>49</v>
      </c>
      <c r="T16" s="271">
        <v>14</v>
      </c>
    </row>
    <row r="17" spans="2:36" hidden="1" x14ac:dyDescent="0.25">
      <c r="B17" s="45"/>
      <c r="C17" s="45"/>
      <c r="D17" s="45"/>
      <c r="E17" s="46"/>
      <c r="F17" s="238" t="str">
        <f t="shared" si="2"/>
        <v/>
      </c>
      <c r="G17" s="102">
        <f>+fill_data!F23</f>
        <v>0</v>
      </c>
      <c r="H17" s="70"/>
      <c r="S17" s="270">
        <f t="shared" si="1"/>
        <v>50</v>
      </c>
      <c r="T17" s="271">
        <v>15</v>
      </c>
    </row>
    <row r="18" spans="2:36" hidden="1" x14ac:dyDescent="0.25">
      <c r="B18" s="45"/>
      <c r="C18" s="45"/>
      <c r="D18" s="45"/>
      <c r="E18" s="46"/>
      <c r="F18" s="238" t="str">
        <f t="shared" si="2"/>
        <v/>
      </c>
      <c r="G18" s="102">
        <f>+fill_data!F24</f>
        <v>0</v>
      </c>
      <c r="H18" s="70"/>
      <c r="S18" s="270">
        <f t="shared" si="1"/>
        <v>51</v>
      </c>
      <c r="T18" s="271">
        <v>16</v>
      </c>
    </row>
    <row r="19" spans="2:36" hidden="1" x14ac:dyDescent="0.25">
      <c r="B19" s="45"/>
      <c r="C19" s="45"/>
      <c r="D19" s="45"/>
      <c r="E19" s="46"/>
      <c r="F19" s="238" t="str">
        <f t="shared" si="2"/>
        <v/>
      </c>
      <c r="G19" s="102">
        <f>+fill_data!F25</f>
        <v>0</v>
      </c>
      <c r="H19" s="70"/>
      <c r="S19" s="270">
        <f t="shared" si="1"/>
        <v>52</v>
      </c>
      <c r="T19" s="271">
        <v>17</v>
      </c>
    </row>
    <row r="20" spans="2:36" hidden="1" x14ac:dyDescent="0.25">
      <c r="B20" s="45"/>
      <c r="C20" s="45"/>
      <c r="D20" s="45"/>
      <c r="E20" s="46"/>
      <c r="F20" s="238" t="str">
        <f t="shared" si="2"/>
        <v/>
      </c>
      <c r="G20" s="102">
        <f>+fill_data!F26</f>
        <v>0</v>
      </c>
      <c r="H20" s="70"/>
      <c r="S20" s="270">
        <f t="shared" si="1"/>
        <v>1</v>
      </c>
      <c r="T20" s="271">
        <v>18</v>
      </c>
    </row>
    <row r="21" spans="2:36" hidden="1" x14ac:dyDescent="0.25">
      <c r="B21" s="45"/>
      <c r="C21" s="45"/>
      <c r="D21" s="45"/>
      <c r="E21" s="46"/>
      <c r="F21" s="238" t="str">
        <f t="shared" si="2"/>
        <v/>
      </c>
      <c r="G21" s="102">
        <f>+fill_data!F27</f>
        <v>0</v>
      </c>
      <c r="H21" s="70"/>
      <c r="S21" s="270">
        <f t="shared" si="1"/>
        <v>2</v>
      </c>
      <c r="T21" s="271">
        <v>19</v>
      </c>
    </row>
    <row r="22" spans="2:36" ht="13.8" hidden="1" thickBot="1" x14ac:dyDescent="0.3">
      <c r="B22" s="45"/>
      <c r="C22" s="45"/>
      <c r="D22" s="45"/>
      <c r="E22" s="46"/>
      <c r="F22" s="103" t="str">
        <f t="shared" si="2"/>
        <v/>
      </c>
      <c r="G22" s="104">
        <f>+fill_data!F28</f>
        <v>0</v>
      </c>
      <c r="H22" s="70"/>
      <c r="S22" s="270">
        <f t="shared" si="1"/>
        <v>3</v>
      </c>
      <c r="T22" s="271">
        <v>20</v>
      </c>
    </row>
    <row r="23" spans="2:36" x14ac:dyDescent="0.25">
      <c r="B23" s="45"/>
      <c r="C23" s="45"/>
      <c r="D23" s="45"/>
      <c r="E23" s="46"/>
      <c r="H23" s="70"/>
    </row>
    <row r="24" spans="2:36" x14ac:dyDescent="0.25">
      <c r="B24" s="97" t="s">
        <v>190</v>
      </c>
      <c r="C24" s="97" t="s">
        <v>191</v>
      </c>
      <c r="D24" s="97" t="s">
        <v>192</v>
      </c>
      <c r="E24" s="97" t="s">
        <v>193</v>
      </c>
      <c r="F24" s="97" t="s">
        <v>194</v>
      </c>
      <c r="G24" s="97" t="s">
        <v>195</v>
      </c>
      <c r="H24" s="97" t="s">
        <v>204</v>
      </c>
      <c r="I24" s="97" t="s">
        <v>205</v>
      </c>
      <c r="J24" s="97" t="s">
        <v>206</v>
      </c>
      <c r="K24" s="97" t="s">
        <v>207</v>
      </c>
      <c r="L24" s="97" t="s">
        <v>208</v>
      </c>
      <c r="M24" s="97" t="s">
        <v>216</v>
      </c>
      <c r="N24" s="97" t="s">
        <v>217</v>
      </c>
      <c r="O24" s="97" t="s">
        <v>218</v>
      </c>
      <c r="P24" s="97" t="s">
        <v>219</v>
      </c>
      <c r="Q24" s="97" t="s">
        <v>220</v>
      </c>
      <c r="R24" s="97" t="s">
        <v>256</v>
      </c>
      <c r="S24" s="97" t="s">
        <v>257</v>
      </c>
      <c r="T24" s="97" t="s">
        <v>258</v>
      </c>
      <c r="U24" s="97" t="s">
        <v>259</v>
      </c>
      <c r="V24" s="97" t="s">
        <v>260</v>
      </c>
      <c r="W24" s="97" t="s">
        <v>261</v>
      </c>
      <c r="X24" s="97" t="s">
        <v>262</v>
      </c>
      <c r="Y24" s="97" t="s">
        <v>263</v>
      </c>
      <c r="Z24" s="97" t="s">
        <v>264</v>
      </c>
      <c r="AA24" s="97" t="s">
        <v>265</v>
      </c>
      <c r="AB24" s="97" t="s">
        <v>196</v>
      </c>
      <c r="AC24" s="97" t="s">
        <v>197</v>
      </c>
      <c r="AD24" s="97" t="s">
        <v>198</v>
      </c>
      <c r="AE24" s="97" t="s">
        <v>199</v>
      </c>
      <c r="AF24" s="97" t="s">
        <v>200</v>
      </c>
      <c r="AG24" s="97" t="s">
        <v>201</v>
      </c>
      <c r="AH24" s="97" t="s">
        <v>202</v>
      </c>
      <c r="AI24" s="97" t="s">
        <v>203</v>
      </c>
      <c r="AJ24" s="97" t="s">
        <v>239</v>
      </c>
    </row>
    <row r="25" spans="2:36" x14ac:dyDescent="0.25">
      <c r="B25" s="34" t="s">
        <v>163</v>
      </c>
      <c r="C25" s="35"/>
      <c r="D25" s="36" t="s">
        <v>166</v>
      </c>
      <c r="E25" s="36" t="s">
        <v>2</v>
      </c>
      <c r="F25" s="36" t="s">
        <v>2</v>
      </c>
      <c r="G25" s="36" t="s">
        <v>145</v>
      </c>
      <c r="H25" s="62" t="s">
        <v>167</v>
      </c>
      <c r="I25" s="63"/>
      <c r="J25" s="63"/>
      <c r="K25" s="64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36" t="s">
        <v>168</v>
      </c>
      <c r="AC25" s="36" t="s">
        <v>161</v>
      </c>
      <c r="AD25" s="37" t="s">
        <v>162</v>
      </c>
      <c r="AE25" s="38" t="s">
        <v>170</v>
      </c>
      <c r="AF25" s="38"/>
      <c r="AG25" s="38" t="s">
        <v>173</v>
      </c>
      <c r="AH25" s="38"/>
      <c r="AI25" s="36" t="s">
        <v>170</v>
      </c>
      <c r="AJ25" s="38" t="s">
        <v>253</v>
      </c>
    </row>
    <row r="26" spans="2:36" x14ac:dyDescent="0.25">
      <c r="B26" s="39" t="s">
        <v>164</v>
      </c>
      <c r="C26" s="40" t="s">
        <v>165</v>
      </c>
      <c r="D26" s="41"/>
      <c r="E26" s="41"/>
      <c r="F26" s="42" t="s">
        <v>210</v>
      </c>
      <c r="G26" s="41"/>
      <c r="H26" s="66">
        <v>1</v>
      </c>
      <c r="I26" s="66">
        <v>2</v>
      </c>
      <c r="J26" s="66">
        <v>3</v>
      </c>
      <c r="K26" s="66">
        <v>4</v>
      </c>
      <c r="L26" s="66">
        <v>5</v>
      </c>
      <c r="M26" s="66">
        <v>6</v>
      </c>
      <c r="N26" s="66">
        <v>7</v>
      </c>
      <c r="O26" s="66">
        <v>8</v>
      </c>
      <c r="P26" s="66">
        <v>9</v>
      </c>
      <c r="Q26" s="66">
        <v>10</v>
      </c>
      <c r="R26" s="66">
        <v>11</v>
      </c>
      <c r="S26" s="66">
        <v>12</v>
      </c>
      <c r="T26" s="66">
        <v>13</v>
      </c>
      <c r="U26" s="66">
        <v>14</v>
      </c>
      <c r="V26" s="66">
        <v>15</v>
      </c>
      <c r="W26" s="66">
        <v>16</v>
      </c>
      <c r="X26" s="66">
        <v>17</v>
      </c>
      <c r="Y26" s="66">
        <v>18</v>
      </c>
      <c r="Z26" s="66">
        <v>19</v>
      </c>
      <c r="AA26" s="66">
        <v>20</v>
      </c>
      <c r="AB26" s="42" t="s">
        <v>169</v>
      </c>
      <c r="AC26" s="41" t="s">
        <v>145</v>
      </c>
      <c r="AD26" s="41"/>
      <c r="AE26" s="39" t="s">
        <v>171</v>
      </c>
      <c r="AF26" s="43" t="s">
        <v>172</v>
      </c>
      <c r="AG26" s="39" t="s">
        <v>169</v>
      </c>
      <c r="AH26" s="43" t="s">
        <v>172</v>
      </c>
      <c r="AI26" s="41" t="s">
        <v>172</v>
      </c>
      <c r="AJ26" s="42" t="s">
        <v>172</v>
      </c>
    </row>
    <row r="27" spans="2:36" x14ac:dyDescent="0.25">
      <c r="B27" s="82">
        <v>39753</v>
      </c>
      <c r="C27" s="83">
        <v>39759</v>
      </c>
      <c r="D27" s="77">
        <f t="shared" ref="D27:D58" si="3">+C27</f>
        <v>39759</v>
      </c>
      <c r="E27" s="67">
        <v>1</v>
      </c>
      <c r="F27" s="154">
        <f>IF(ISERROR(VLOOKUP(E27,Crop!$X$3:$Y$70,2,FALSE)),0,VLOOKUP(E27,Crop!$X$3:$Y$70,2,FALSE))</f>
        <v>0</v>
      </c>
      <c r="G27" s="75">
        <f>IF(ISERROR(HLOOKUP($D$5,Kc!$B$3:$AI$57,paddy_rain!F27+3,FALSE)),0,HLOOKUP($D$5,Kc!$B$3:$AI$57,paddy_rain!F27+3,FALSE))</f>
        <v>0</v>
      </c>
      <c r="H27" s="88">
        <f t="shared" ref="H27:H35" si="4">IF(G27&gt;0,IF(H$26&gt;$E$9,0,VLOOKUP(H$26,$F$3:$G$23,2,FALSE)),0)</f>
        <v>0</v>
      </c>
      <c r="I27" s="89">
        <f t="shared" ref="I27:R27" si="5">IF(H78&gt;0,IF(I$26&gt;$E$9,0,VLOOKUP(I$26,$F$3:$G$23,2,FALSE)),0)</f>
        <v>0</v>
      </c>
      <c r="J27" s="89">
        <f t="shared" si="5"/>
        <v>0</v>
      </c>
      <c r="K27" s="89">
        <f t="shared" si="5"/>
        <v>0</v>
      </c>
      <c r="L27" s="89">
        <f t="shared" si="5"/>
        <v>0</v>
      </c>
      <c r="M27" s="89">
        <f t="shared" si="5"/>
        <v>0</v>
      </c>
      <c r="N27" s="89">
        <f t="shared" si="5"/>
        <v>0</v>
      </c>
      <c r="O27" s="89">
        <f t="shared" si="5"/>
        <v>0</v>
      </c>
      <c r="P27" s="89">
        <f t="shared" si="5"/>
        <v>0</v>
      </c>
      <c r="Q27" s="89">
        <f t="shared" si="5"/>
        <v>0</v>
      </c>
      <c r="R27" s="89">
        <f t="shared" si="5"/>
        <v>0</v>
      </c>
      <c r="S27" s="89">
        <f t="shared" ref="S27:AA27" si="6">IF(R78&gt;0,IF(S$26&gt;$E$9,0,VLOOKUP(S$26,$F$3:$G$23,2,FALSE)),0)</f>
        <v>0</v>
      </c>
      <c r="T27" s="89">
        <f t="shared" si="6"/>
        <v>0</v>
      </c>
      <c r="U27" s="89">
        <f t="shared" si="6"/>
        <v>0</v>
      </c>
      <c r="V27" s="89">
        <f t="shared" si="6"/>
        <v>0</v>
      </c>
      <c r="W27" s="89">
        <f t="shared" si="6"/>
        <v>0</v>
      </c>
      <c r="X27" s="89">
        <f t="shared" si="6"/>
        <v>0</v>
      </c>
      <c r="Y27" s="89">
        <f t="shared" si="6"/>
        <v>0</v>
      </c>
      <c r="Z27" s="89">
        <f t="shared" si="6"/>
        <v>0</v>
      </c>
      <c r="AA27" s="89">
        <f t="shared" si="6"/>
        <v>0</v>
      </c>
      <c r="AB27" s="94">
        <f>SUM(H27:AA27)</f>
        <v>0</v>
      </c>
      <c r="AC27" s="264">
        <f>IF(ISERROR((H27*G27+I27*G78+J27*G77+K27*G76+L27*G75+M27*G74+N27*G73+O27*G72+P27*G71+Q27*G70+R27*G69+S27*G68+T27*G67+U27*G66+V27*G65+W27*G64+X27*G63+Y27*G62+Z27*G61+AA27*G60)/AB27),0,(H27*G27+I27*G78+J27*G77+K27*G76+L27*G75+M27*G74+N27*G73+O27*G72+P27*G71+Q27*G70+R27*G69+S27*G68+T27*G67+U27*G66+V27*G65+W27*G64+X27*G63+Y27*G62+Z27*G61+AA27*G60)/AB27)</f>
        <v>0</v>
      </c>
      <c r="AD27" s="75">
        <f>VLOOKUP($D$7,ETo!$B$4:$P$88,MONTH(D27)+2,FALSE)/4</f>
        <v>29.388608788929055</v>
      </c>
      <c r="AE27" s="75">
        <f t="shared" ref="AE27:AE58" si="7">IF(AC27*AD27=0,0,(AC27*AD27)+$E$10)</f>
        <v>0</v>
      </c>
      <c r="AF27" s="76">
        <f t="shared" ref="AF27:AF58" si="8">AE27*AB27*1.6</f>
        <v>0</v>
      </c>
      <c r="AG27" s="76">
        <f t="shared" ref="AG27:AG58" si="9">IF(ISERROR(INDEX(H27:L27,1,F27)),0,INDEX(H27:L27,1,F27))</f>
        <v>0</v>
      </c>
      <c r="AH27" s="76">
        <f t="shared" ref="AH27:AH58" si="10">AG27*$E$11*1.6</f>
        <v>0</v>
      </c>
      <c r="AI27" s="76">
        <f t="shared" ref="AI27:AI58" si="11">AF27+AH27</f>
        <v>0</v>
      </c>
      <c r="AJ27" s="302">
        <f>VLOOKUP(E27,[0]!eff_week,2,FALSE)/1000*AB27*1600</f>
        <v>0</v>
      </c>
    </row>
    <row r="28" spans="2:36" x14ac:dyDescent="0.25">
      <c r="B28" s="84">
        <f t="shared" ref="B28:B59" si="12">C27+1</f>
        <v>39760</v>
      </c>
      <c r="C28" s="85">
        <f t="shared" ref="C28:C59" si="13">B28+6</f>
        <v>39766</v>
      </c>
      <c r="D28" s="77">
        <f t="shared" si="3"/>
        <v>39766</v>
      </c>
      <c r="E28" s="68">
        <v>2</v>
      </c>
      <c r="F28" s="266">
        <f>IF(ISERROR(VLOOKUP(E28,Crop!$X$3:$Y$70,2,FALSE)),0,VLOOKUP(E28,Crop!$X$3:$Y$70,2,FALSE))</f>
        <v>0</v>
      </c>
      <c r="G28" s="78">
        <f>IF(ISERROR(HLOOKUP($D$5,Kc!$B$3:$AI$57,paddy_rain!F28+3,FALSE)),0,HLOOKUP($D$5,Kc!$B$3:$AI$57,paddy_rain!F28+3,FALSE))</f>
        <v>0</v>
      </c>
      <c r="H28" s="90">
        <f t="shared" si="4"/>
        <v>0</v>
      </c>
      <c r="I28" s="91">
        <f t="shared" ref="I28:R36" si="14">IF(H27&gt;0,IF(I$26&gt;$E$9,0,VLOOKUP(I$26,$F$3:$G$23,2,FALSE)),0)</f>
        <v>0</v>
      </c>
      <c r="J28" s="91">
        <f t="shared" si="14"/>
        <v>0</v>
      </c>
      <c r="K28" s="91">
        <f t="shared" si="14"/>
        <v>0</v>
      </c>
      <c r="L28" s="91">
        <f t="shared" si="14"/>
        <v>0</v>
      </c>
      <c r="M28" s="91">
        <f t="shared" si="14"/>
        <v>0</v>
      </c>
      <c r="N28" s="91">
        <f t="shared" si="14"/>
        <v>0</v>
      </c>
      <c r="O28" s="91">
        <f t="shared" si="14"/>
        <v>0</v>
      </c>
      <c r="P28" s="91">
        <f t="shared" si="14"/>
        <v>0</v>
      </c>
      <c r="Q28" s="91">
        <f t="shared" si="14"/>
        <v>0</v>
      </c>
      <c r="R28" s="91">
        <f t="shared" si="14"/>
        <v>0</v>
      </c>
      <c r="S28" s="91">
        <f t="shared" ref="S28:AA36" si="15">IF(R27&gt;0,IF(S$26&gt;$E$9,0,VLOOKUP(S$26,$F$3:$G$23,2,FALSE)),0)</f>
        <v>0</v>
      </c>
      <c r="T28" s="91">
        <f t="shared" si="15"/>
        <v>0</v>
      </c>
      <c r="U28" s="91">
        <f t="shared" si="15"/>
        <v>0</v>
      </c>
      <c r="V28" s="91">
        <f t="shared" si="15"/>
        <v>0</v>
      </c>
      <c r="W28" s="91">
        <f t="shared" si="15"/>
        <v>0</v>
      </c>
      <c r="X28" s="91">
        <f t="shared" si="15"/>
        <v>0</v>
      </c>
      <c r="Y28" s="91">
        <f t="shared" si="15"/>
        <v>0</v>
      </c>
      <c r="Z28" s="91">
        <f t="shared" si="15"/>
        <v>0</v>
      </c>
      <c r="AA28" s="91">
        <f t="shared" si="15"/>
        <v>0</v>
      </c>
      <c r="AB28" s="95">
        <f t="shared" ref="AB28:AB78" si="16">SUM(H28:AA28)</f>
        <v>0</v>
      </c>
      <c r="AC28" s="264">
        <f>IF(ISERROR((H28*G28+I28*G27+J28*G78+K28*G77+L28*G76+M28*G75+N28*G74+O28*G73+P28*G72+Q28*G71+R28*G70+S28*G69+T28*G68+U28*G67+V28*G66+W28*G65+X28*G64+Y28*G63+Z28*G62+AA28*G61)/AB28),0,(H28*G28+I28*G27+J28*G78+K28*G77+L28*G76+M28*G75+N28*G74+O28*G73+P28*G72+Q28*G71+R28*G70+S28*G69+T28*G68+U28*G67+V28*G66+W28*G65+X28*G64+Y28*G63+Z28*G62+AA28*G61)/AB28)</f>
        <v>0</v>
      </c>
      <c r="AD28" s="78">
        <f>VLOOKUP($D$7,ETo!$B$4:$P$88,MONTH(D28)+2,FALSE)/4</f>
        <v>29.388608788929055</v>
      </c>
      <c r="AE28" s="78">
        <f t="shared" si="7"/>
        <v>0</v>
      </c>
      <c r="AF28" s="79">
        <f t="shared" si="8"/>
        <v>0</v>
      </c>
      <c r="AG28" s="79">
        <f t="shared" si="9"/>
        <v>0</v>
      </c>
      <c r="AH28" s="79">
        <f t="shared" si="10"/>
        <v>0</v>
      </c>
      <c r="AI28" s="79">
        <f t="shared" si="11"/>
        <v>0</v>
      </c>
      <c r="AJ28" s="302">
        <f>VLOOKUP(E28,[0]!eff_week,2,FALSE)/1000*AB28*1600</f>
        <v>0</v>
      </c>
    </row>
    <row r="29" spans="2:36" x14ac:dyDescent="0.25">
      <c r="B29" s="84">
        <f t="shared" si="12"/>
        <v>39767</v>
      </c>
      <c r="C29" s="85">
        <f t="shared" si="13"/>
        <v>39773</v>
      </c>
      <c r="D29" s="77">
        <f t="shared" si="3"/>
        <v>39773</v>
      </c>
      <c r="E29" s="68">
        <v>3</v>
      </c>
      <c r="F29" s="266">
        <f>IF(ISERROR(VLOOKUP(E29,Crop!$X$3:$Y$70,2,FALSE)),0,VLOOKUP(E29,Crop!$X$3:$Y$70,2,FALSE))</f>
        <v>0</v>
      </c>
      <c r="G29" s="78">
        <f>IF(ISERROR(HLOOKUP($D$5,Kc!$B$3:$AI$57,paddy_rain!F29+3,FALSE)),0,HLOOKUP($D$5,Kc!$B$3:$AI$57,paddy_rain!F29+3,FALSE))</f>
        <v>0</v>
      </c>
      <c r="H29" s="90">
        <f t="shared" si="4"/>
        <v>0</v>
      </c>
      <c r="I29" s="91">
        <f t="shared" si="14"/>
        <v>0</v>
      </c>
      <c r="J29" s="91">
        <f t="shared" si="14"/>
        <v>0</v>
      </c>
      <c r="K29" s="91">
        <f t="shared" si="14"/>
        <v>0</v>
      </c>
      <c r="L29" s="91">
        <f t="shared" si="14"/>
        <v>0</v>
      </c>
      <c r="M29" s="91">
        <f t="shared" si="14"/>
        <v>0</v>
      </c>
      <c r="N29" s="91">
        <f t="shared" si="14"/>
        <v>0</v>
      </c>
      <c r="O29" s="91">
        <f t="shared" si="14"/>
        <v>0</v>
      </c>
      <c r="P29" s="91">
        <f t="shared" si="14"/>
        <v>0</v>
      </c>
      <c r="Q29" s="91">
        <f t="shared" si="14"/>
        <v>0</v>
      </c>
      <c r="R29" s="91">
        <f t="shared" si="14"/>
        <v>0</v>
      </c>
      <c r="S29" s="91">
        <f t="shared" si="15"/>
        <v>0</v>
      </c>
      <c r="T29" s="91">
        <f t="shared" si="15"/>
        <v>0</v>
      </c>
      <c r="U29" s="91">
        <f t="shared" si="15"/>
        <v>0</v>
      </c>
      <c r="V29" s="91">
        <f t="shared" si="15"/>
        <v>0</v>
      </c>
      <c r="W29" s="91">
        <f t="shared" si="15"/>
        <v>0</v>
      </c>
      <c r="X29" s="91">
        <f t="shared" si="15"/>
        <v>0</v>
      </c>
      <c r="Y29" s="91">
        <f t="shared" si="15"/>
        <v>0</v>
      </c>
      <c r="Z29" s="91">
        <f t="shared" si="15"/>
        <v>0</v>
      </c>
      <c r="AA29" s="91">
        <f t="shared" si="15"/>
        <v>0</v>
      </c>
      <c r="AB29" s="95">
        <f t="shared" si="16"/>
        <v>0</v>
      </c>
      <c r="AC29" s="264">
        <f>IF(ISERROR((H29*G29+I29*G28+J29*G27+K29*G78+L29*G77+M29*G76+N29*G75+O29*G74+P29*G73+Q29*G72+R29*G71+S29*G70+T29*G69+U29*G68+V29*G67+W29*G66+X29*G65+Y29*G64+Z29*G63+AA29*G62)/AB29),0,(H29*G29+I29*G28+J29*G27+K29*G78+L29*G77+M29*G76+N29*G75+O29*G74+P29*G73+Q29*G72+R29*G71+S29*G70+T29*G69+U29*G68+V29*G67+W29*G66+X29*G65+Y29*G64+Z29*G63+AA29*G62)/AB29)</f>
        <v>0</v>
      </c>
      <c r="AD29" s="78">
        <f>VLOOKUP($D$7,ETo!$B$4:$P$88,MONTH(D29)+2,FALSE)/4</f>
        <v>29.388608788929055</v>
      </c>
      <c r="AE29" s="78">
        <f t="shared" si="7"/>
        <v>0</v>
      </c>
      <c r="AF29" s="79">
        <f t="shared" si="8"/>
        <v>0</v>
      </c>
      <c r="AG29" s="79">
        <f t="shared" si="9"/>
        <v>0</v>
      </c>
      <c r="AH29" s="79">
        <f t="shared" si="10"/>
        <v>0</v>
      </c>
      <c r="AI29" s="79">
        <f t="shared" si="11"/>
        <v>0</v>
      </c>
      <c r="AJ29" s="302">
        <f>VLOOKUP(E29,[0]!eff_week,2,FALSE)/1000*AB29*1600</f>
        <v>0</v>
      </c>
    </row>
    <row r="30" spans="2:36" x14ac:dyDescent="0.25">
      <c r="B30" s="84">
        <f t="shared" si="12"/>
        <v>39774</v>
      </c>
      <c r="C30" s="85">
        <f t="shared" si="13"/>
        <v>39780</v>
      </c>
      <c r="D30" s="77">
        <f t="shared" si="3"/>
        <v>39780</v>
      </c>
      <c r="E30" s="68">
        <v>4</v>
      </c>
      <c r="F30" s="266">
        <f>IF(ISERROR(VLOOKUP(E30,Crop!$X$3:$Y$70,2,FALSE)),0,VLOOKUP(E30,Crop!$X$3:$Y$70,2,FALSE))</f>
        <v>0</v>
      </c>
      <c r="G30" s="78">
        <f>IF(ISERROR(HLOOKUP($D$5,Kc!$B$3:$AI$57,paddy_rain!F30+3,FALSE)),0,HLOOKUP($D$5,Kc!$B$3:$AI$57,paddy_rain!F30+3,FALSE))</f>
        <v>0</v>
      </c>
      <c r="H30" s="90">
        <f t="shared" si="4"/>
        <v>0</v>
      </c>
      <c r="I30" s="91">
        <f t="shared" si="14"/>
        <v>0</v>
      </c>
      <c r="J30" s="91">
        <f t="shared" si="14"/>
        <v>0</v>
      </c>
      <c r="K30" s="91">
        <f t="shared" si="14"/>
        <v>0</v>
      </c>
      <c r="L30" s="91">
        <f t="shared" si="14"/>
        <v>0</v>
      </c>
      <c r="M30" s="91">
        <f t="shared" si="14"/>
        <v>0</v>
      </c>
      <c r="N30" s="91">
        <f t="shared" si="14"/>
        <v>0</v>
      </c>
      <c r="O30" s="91">
        <f t="shared" si="14"/>
        <v>0</v>
      </c>
      <c r="P30" s="91">
        <f t="shared" si="14"/>
        <v>0</v>
      </c>
      <c r="Q30" s="91">
        <f t="shared" si="14"/>
        <v>0</v>
      </c>
      <c r="R30" s="91">
        <f t="shared" si="14"/>
        <v>0</v>
      </c>
      <c r="S30" s="91">
        <f t="shared" si="15"/>
        <v>0</v>
      </c>
      <c r="T30" s="91">
        <f t="shared" si="15"/>
        <v>0</v>
      </c>
      <c r="U30" s="91">
        <f t="shared" si="15"/>
        <v>0</v>
      </c>
      <c r="V30" s="91">
        <f t="shared" si="15"/>
        <v>0</v>
      </c>
      <c r="W30" s="91">
        <f t="shared" si="15"/>
        <v>0</v>
      </c>
      <c r="X30" s="91">
        <f t="shared" si="15"/>
        <v>0</v>
      </c>
      <c r="Y30" s="91">
        <f t="shared" si="15"/>
        <v>0</v>
      </c>
      <c r="Z30" s="91">
        <f t="shared" si="15"/>
        <v>0</v>
      </c>
      <c r="AA30" s="91">
        <f t="shared" si="15"/>
        <v>0</v>
      </c>
      <c r="AB30" s="95">
        <f t="shared" si="16"/>
        <v>0</v>
      </c>
      <c r="AC30" s="264">
        <f>IF(ISERROR((H30*G30+I30*G29+J30*G28+K30*G27+L30*G78+M30*G77+N30*G76+O30*G75+P30*G74+Q30*G73+R30*G72+S30*G71+T30*G70+U30*G69+V30*G68+W30*G67+X30*G66+Y30*G65+Z30*G64+AA30*G63)/AB30),0,(H30*G30+I30*G29+J30*G28+K30*G27+L30*G78+M30*G77+N30*G76+O30*G75+P30*G74+Q30*G73+R30*G72+S30*G71+T30*G70+U30*G69+V30*G68+W30*G67+X30*G66+Y30*G65+Z30*G64+AA30*G63)/AB30)</f>
        <v>0</v>
      </c>
      <c r="AD30" s="78">
        <f>VLOOKUP($D$7,ETo!$B$4:$P$88,MONTH(D30)+2,FALSE)/4</f>
        <v>29.388608788929055</v>
      </c>
      <c r="AE30" s="78">
        <f t="shared" si="7"/>
        <v>0</v>
      </c>
      <c r="AF30" s="79">
        <f t="shared" si="8"/>
        <v>0</v>
      </c>
      <c r="AG30" s="79">
        <f t="shared" si="9"/>
        <v>0</v>
      </c>
      <c r="AH30" s="79">
        <f t="shared" si="10"/>
        <v>0</v>
      </c>
      <c r="AI30" s="79">
        <f t="shared" si="11"/>
        <v>0</v>
      </c>
      <c r="AJ30" s="302">
        <f>VLOOKUP(E30,[0]!eff_week,2,FALSE)/1000*AB30*1600</f>
        <v>0</v>
      </c>
    </row>
    <row r="31" spans="2:36" x14ac:dyDescent="0.25">
      <c r="B31" s="84">
        <f t="shared" si="12"/>
        <v>39781</v>
      </c>
      <c r="C31" s="85">
        <f t="shared" si="13"/>
        <v>39787</v>
      </c>
      <c r="D31" s="77">
        <f t="shared" si="3"/>
        <v>39787</v>
      </c>
      <c r="E31" s="68">
        <v>5</v>
      </c>
      <c r="F31" s="266">
        <f>IF(ISERROR(VLOOKUP(E31,Crop!$X$3:$Y$70,2,FALSE)),0,VLOOKUP(E31,Crop!$X$3:$Y$70,2,FALSE))</f>
        <v>0</v>
      </c>
      <c r="G31" s="78">
        <f>IF(ISERROR(HLOOKUP($D$5,Kc!$B$3:$AI$57,paddy_rain!F31+3,FALSE)),0,HLOOKUP($D$5,Kc!$B$3:$AI$57,paddy_rain!F31+3,FALSE))</f>
        <v>0</v>
      </c>
      <c r="H31" s="90">
        <f t="shared" si="4"/>
        <v>0</v>
      </c>
      <c r="I31" s="91">
        <f t="shared" si="14"/>
        <v>0</v>
      </c>
      <c r="J31" s="91">
        <f t="shared" si="14"/>
        <v>0</v>
      </c>
      <c r="K31" s="91">
        <f t="shared" si="14"/>
        <v>0</v>
      </c>
      <c r="L31" s="91">
        <f t="shared" si="14"/>
        <v>0</v>
      </c>
      <c r="M31" s="91">
        <f t="shared" si="14"/>
        <v>0</v>
      </c>
      <c r="N31" s="91">
        <f t="shared" si="14"/>
        <v>0</v>
      </c>
      <c r="O31" s="91">
        <f t="shared" si="14"/>
        <v>0</v>
      </c>
      <c r="P31" s="91">
        <f t="shared" si="14"/>
        <v>0</v>
      </c>
      <c r="Q31" s="91">
        <f t="shared" si="14"/>
        <v>0</v>
      </c>
      <c r="R31" s="91">
        <f t="shared" si="14"/>
        <v>0</v>
      </c>
      <c r="S31" s="91">
        <f t="shared" si="15"/>
        <v>0</v>
      </c>
      <c r="T31" s="91">
        <f t="shared" si="15"/>
        <v>0</v>
      </c>
      <c r="U31" s="91">
        <f t="shared" si="15"/>
        <v>0</v>
      </c>
      <c r="V31" s="91">
        <f t="shared" si="15"/>
        <v>0</v>
      </c>
      <c r="W31" s="91">
        <f t="shared" si="15"/>
        <v>0</v>
      </c>
      <c r="X31" s="91">
        <f t="shared" si="15"/>
        <v>0</v>
      </c>
      <c r="Y31" s="91">
        <f t="shared" si="15"/>
        <v>0</v>
      </c>
      <c r="Z31" s="91">
        <f t="shared" si="15"/>
        <v>0</v>
      </c>
      <c r="AA31" s="91">
        <f t="shared" si="15"/>
        <v>0</v>
      </c>
      <c r="AB31" s="95">
        <f t="shared" si="16"/>
        <v>0</v>
      </c>
      <c r="AC31" s="264">
        <f>IF(ISERROR((H31*G31+I31*G30+J31*G29+K31*G28+L31*G27+M31*G78+N31*G77+O31*G76+P31*G75+Q31*G74+R31*G73+S31*G72+T31*G71+U31*G70+V31*G69+W31*G68+X31*G67+Y31*G66+Z31*G65+AA31*G64)/AB31),0,(H31*G31+I31*G30+J31*G29+K31*G28+L31*G27+M31*G78+N31*G77+O31*G76+P31*G75+Q31*G74+R31*G73+S31*G72+T31*G71+U31*G70+V31*G69+W31*G68+X31*G67+Y31*G66+Z31*G65+AA31*G64)/AB31)</f>
        <v>0</v>
      </c>
      <c r="AD31" s="78">
        <f>VLOOKUP($D$7,ETo!$B$4:$P$88,MONTH(D31)+2,FALSE)/4</f>
        <v>28.807219873882463</v>
      </c>
      <c r="AE31" s="78">
        <f t="shared" si="7"/>
        <v>0</v>
      </c>
      <c r="AF31" s="79">
        <f t="shared" si="8"/>
        <v>0</v>
      </c>
      <c r="AG31" s="79">
        <f t="shared" si="9"/>
        <v>0</v>
      </c>
      <c r="AH31" s="79">
        <f t="shared" si="10"/>
        <v>0</v>
      </c>
      <c r="AI31" s="79">
        <f t="shared" si="11"/>
        <v>0</v>
      </c>
      <c r="AJ31" s="302">
        <f>VLOOKUP(E31,[0]!eff_week,2,FALSE)/1000*AB31*1600</f>
        <v>0</v>
      </c>
    </row>
    <row r="32" spans="2:36" x14ac:dyDescent="0.25">
      <c r="B32" s="84">
        <f t="shared" si="12"/>
        <v>39788</v>
      </c>
      <c r="C32" s="85">
        <f t="shared" si="13"/>
        <v>39794</v>
      </c>
      <c r="D32" s="77">
        <f t="shared" si="3"/>
        <v>39794</v>
      </c>
      <c r="E32" s="68">
        <v>6</v>
      </c>
      <c r="F32" s="266">
        <f>IF(ISERROR(VLOOKUP(E32,Crop!$X$3:$Y$70,2,FALSE)),0,VLOOKUP(E32,Crop!$X$3:$Y$70,2,FALSE))</f>
        <v>0</v>
      </c>
      <c r="G32" s="78">
        <f>IF(ISERROR(HLOOKUP($D$5,Kc!$B$3:$AI$57,paddy_rain!F32+3,FALSE)),0,HLOOKUP($D$5,Kc!$B$3:$AI$57,paddy_rain!F32+3,FALSE))</f>
        <v>0</v>
      </c>
      <c r="H32" s="90">
        <f t="shared" si="4"/>
        <v>0</v>
      </c>
      <c r="I32" s="91">
        <f t="shared" si="14"/>
        <v>0</v>
      </c>
      <c r="J32" s="91">
        <f t="shared" si="14"/>
        <v>0</v>
      </c>
      <c r="K32" s="91">
        <f t="shared" si="14"/>
        <v>0</v>
      </c>
      <c r="L32" s="91">
        <f t="shared" si="14"/>
        <v>0</v>
      </c>
      <c r="M32" s="91">
        <f t="shared" si="14"/>
        <v>0</v>
      </c>
      <c r="N32" s="91">
        <f t="shared" si="14"/>
        <v>0</v>
      </c>
      <c r="O32" s="91">
        <f t="shared" si="14"/>
        <v>0</v>
      </c>
      <c r="P32" s="91">
        <f t="shared" si="14"/>
        <v>0</v>
      </c>
      <c r="Q32" s="91">
        <f t="shared" si="14"/>
        <v>0</v>
      </c>
      <c r="R32" s="91">
        <f t="shared" si="14"/>
        <v>0</v>
      </c>
      <c r="S32" s="91">
        <f t="shared" si="15"/>
        <v>0</v>
      </c>
      <c r="T32" s="91">
        <f t="shared" si="15"/>
        <v>0</v>
      </c>
      <c r="U32" s="91">
        <f t="shared" si="15"/>
        <v>0</v>
      </c>
      <c r="V32" s="91">
        <f t="shared" si="15"/>
        <v>0</v>
      </c>
      <c r="W32" s="91">
        <f t="shared" si="15"/>
        <v>0</v>
      </c>
      <c r="X32" s="91">
        <f t="shared" si="15"/>
        <v>0</v>
      </c>
      <c r="Y32" s="91">
        <f t="shared" si="15"/>
        <v>0</v>
      </c>
      <c r="Z32" s="91">
        <f t="shared" si="15"/>
        <v>0</v>
      </c>
      <c r="AA32" s="91">
        <f t="shared" si="15"/>
        <v>0</v>
      </c>
      <c r="AB32" s="95">
        <f t="shared" si="16"/>
        <v>0</v>
      </c>
      <c r="AC32" s="264">
        <f>IF(ISERROR((H32*G32+I32*G31+J32*G30+K32*G29+L32*G28+M32*G27+N32*G78+O32*G77+P32*G76+Q32*G75+R32*G74+S32*G73+T32*G72+U32*G71+V32*G70+W32*G69+X32*G68+Y32*G67+Z32*G66+AA32*G65)/AB32),0,(H32*G32+I32*G31+J32*G30+K32*G29+L32*G28+M32*G27+N32*G78+O32*G77+P32*G76+Q32*G75+R32*G74+S32*G73+T32*G72+U32*G71+V32*G70+W32*G69+X32*G68+Y32*G67+Z32*G66+AA32*G65)/AB32)</f>
        <v>0</v>
      </c>
      <c r="AD32" s="78">
        <f>VLOOKUP($D$7,ETo!$B$4:$P$88,MONTH(D32)+2,FALSE)/4</f>
        <v>28.807219873882463</v>
      </c>
      <c r="AE32" s="78">
        <f t="shared" si="7"/>
        <v>0</v>
      </c>
      <c r="AF32" s="79">
        <f t="shared" si="8"/>
        <v>0</v>
      </c>
      <c r="AG32" s="79">
        <f t="shared" si="9"/>
        <v>0</v>
      </c>
      <c r="AH32" s="79">
        <f t="shared" si="10"/>
        <v>0</v>
      </c>
      <c r="AI32" s="79">
        <f t="shared" si="11"/>
        <v>0</v>
      </c>
      <c r="AJ32" s="302">
        <f>VLOOKUP(E32,[0]!eff_week,2,FALSE)/1000*AB32*1600</f>
        <v>0</v>
      </c>
    </row>
    <row r="33" spans="2:36" x14ac:dyDescent="0.25">
      <c r="B33" s="84">
        <f t="shared" si="12"/>
        <v>39795</v>
      </c>
      <c r="C33" s="85">
        <f t="shared" si="13"/>
        <v>39801</v>
      </c>
      <c r="D33" s="77">
        <f t="shared" si="3"/>
        <v>39801</v>
      </c>
      <c r="E33" s="68">
        <v>7</v>
      </c>
      <c r="F33" s="266">
        <f>IF(ISERROR(VLOOKUP(E33,Crop!$X$3:$Y$70,2,FALSE)),0,VLOOKUP(E33,Crop!$X$3:$Y$70,2,FALSE))</f>
        <v>0</v>
      </c>
      <c r="G33" s="78">
        <f>IF(ISERROR(HLOOKUP($D$5,Kc!$B$3:$AI$57,paddy_rain!F33+3,FALSE)),0,HLOOKUP($D$5,Kc!$B$3:$AI$57,paddy_rain!F33+3,FALSE))</f>
        <v>0</v>
      </c>
      <c r="H33" s="90">
        <f t="shared" si="4"/>
        <v>0</v>
      </c>
      <c r="I33" s="91">
        <f t="shared" si="14"/>
        <v>0</v>
      </c>
      <c r="J33" s="91">
        <f t="shared" si="14"/>
        <v>0</v>
      </c>
      <c r="K33" s="91">
        <f t="shared" si="14"/>
        <v>0</v>
      </c>
      <c r="L33" s="91">
        <f t="shared" si="14"/>
        <v>0</v>
      </c>
      <c r="M33" s="91">
        <f t="shared" si="14"/>
        <v>0</v>
      </c>
      <c r="N33" s="91">
        <f t="shared" si="14"/>
        <v>0</v>
      </c>
      <c r="O33" s="91">
        <f t="shared" si="14"/>
        <v>0</v>
      </c>
      <c r="P33" s="91">
        <f t="shared" si="14"/>
        <v>0</v>
      </c>
      <c r="Q33" s="91">
        <f t="shared" si="14"/>
        <v>0</v>
      </c>
      <c r="R33" s="91">
        <f t="shared" si="14"/>
        <v>0</v>
      </c>
      <c r="S33" s="91">
        <f t="shared" si="15"/>
        <v>0</v>
      </c>
      <c r="T33" s="91">
        <f t="shared" si="15"/>
        <v>0</v>
      </c>
      <c r="U33" s="91">
        <f t="shared" si="15"/>
        <v>0</v>
      </c>
      <c r="V33" s="91">
        <f t="shared" si="15"/>
        <v>0</v>
      </c>
      <c r="W33" s="91">
        <f t="shared" si="15"/>
        <v>0</v>
      </c>
      <c r="X33" s="91">
        <f t="shared" si="15"/>
        <v>0</v>
      </c>
      <c r="Y33" s="91">
        <f t="shared" si="15"/>
        <v>0</v>
      </c>
      <c r="Z33" s="91">
        <f t="shared" si="15"/>
        <v>0</v>
      </c>
      <c r="AA33" s="91">
        <f t="shared" si="15"/>
        <v>0</v>
      </c>
      <c r="AB33" s="95">
        <f t="shared" si="16"/>
        <v>0</v>
      </c>
      <c r="AC33" s="264">
        <f>IF(ISERROR((H33*G33+I33*G32+J33*G31+K33*G30+L33*G29+M33*G28+N33*G27+O33*G78+P33*G77+Q33*G76+R33*G75+S33*G74+T33*G73+U33*G72+V33*G71+W33*G70+X33*G69+Y33*G68+Z33*G67+AA33*G66)/AB33),0,(H33*G33+I33*G32+J33*G31+K33*G30+L33*G29+M33*G28+N33*G27+O33*G78+P33*G77+Q33*G76+R33*G75+S33*G74+T33*G73+U33*G72+V33*G71+W33*G70+X33*G69+Y33*G68+Z33*G67+AA33*G66)/AB33)</f>
        <v>0</v>
      </c>
      <c r="AD33" s="78">
        <f>VLOOKUP($D$7,ETo!$B$4:$P$88,MONTH(D33)+2,FALSE)/4</f>
        <v>28.807219873882463</v>
      </c>
      <c r="AE33" s="78">
        <f t="shared" si="7"/>
        <v>0</v>
      </c>
      <c r="AF33" s="79">
        <f t="shared" si="8"/>
        <v>0</v>
      </c>
      <c r="AG33" s="79">
        <f t="shared" si="9"/>
        <v>0</v>
      </c>
      <c r="AH33" s="79">
        <f t="shared" si="10"/>
        <v>0</v>
      </c>
      <c r="AI33" s="79">
        <f t="shared" si="11"/>
        <v>0</v>
      </c>
      <c r="AJ33" s="302">
        <f>VLOOKUP(E33,[0]!eff_week,2,FALSE)/1000*AB33*1600</f>
        <v>0</v>
      </c>
    </row>
    <row r="34" spans="2:36" x14ac:dyDescent="0.25">
      <c r="B34" s="84">
        <f t="shared" si="12"/>
        <v>39802</v>
      </c>
      <c r="C34" s="85">
        <f t="shared" si="13"/>
        <v>39808</v>
      </c>
      <c r="D34" s="77">
        <f t="shared" si="3"/>
        <v>39808</v>
      </c>
      <c r="E34" s="68">
        <v>8</v>
      </c>
      <c r="F34" s="266">
        <f>IF(ISERROR(VLOOKUP(E34,Crop!$X$3:$Y$70,2,FALSE)),0,VLOOKUP(E34,Crop!$X$3:$Y$70,2,FALSE))</f>
        <v>0</v>
      </c>
      <c r="G34" s="78">
        <f>IF(ISERROR(HLOOKUP($D$5,Kc!$B$3:$AI$57,paddy_rain!F34+3,FALSE)),0,HLOOKUP($D$5,Kc!$B$3:$AI$57,paddy_rain!F34+3,FALSE))</f>
        <v>0</v>
      </c>
      <c r="H34" s="90">
        <f t="shared" si="4"/>
        <v>0</v>
      </c>
      <c r="I34" s="91">
        <f t="shared" si="14"/>
        <v>0</v>
      </c>
      <c r="J34" s="91">
        <f t="shared" si="14"/>
        <v>0</v>
      </c>
      <c r="K34" s="91">
        <f t="shared" si="14"/>
        <v>0</v>
      </c>
      <c r="L34" s="91">
        <f t="shared" si="14"/>
        <v>0</v>
      </c>
      <c r="M34" s="91">
        <f t="shared" si="14"/>
        <v>0</v>
      </c>
      <c r="N34" s="91">
        <f t="shared" si="14"/>
        <v>0</v>
      </c>
      <c r="O34" s="91">
        <f t="shared" si="14"/>
        <v>0</v>
      </c>
      <c r="P34" s="91">
        <f t="shared" si="14"/>
        <v>0</v>
      </c>
      <c r="Q34" s="91">
        <f t="shared" si="14"/>
        <v>0</v>
      </c>
      <c r="R34" s="91">
        <f t="shared" si="14"/>
        <v>0</v>
      </c>
      <c r="S34" s="91">
        <f t="shared" si="15"/>
        <v>0</v>
      </c>
      <c r="T34" s="91">
        <f t="shared" si="15"/>
        <v>0</v>
      </c>
      <c r="U34" s="91">
        <f t="shared" si="15"/>
        <v>0</v>
      </c>
      <c r="V34" s="91">
        <f t="shared" si="15"/>
        <v>0</v>
      </c>
      <c r="W34" s="91">
        <f t="shared" si="15"/>
        <v>0</v>
      </c>
      <c r="X34" s="91">
        <f t="shared" si="15"/>
        <v>0</v>
      </c>
      <c r="Y34" s="91">
        <f t="shared" si="15"/>
        <v>0</v>
      </c>
      <c r="Z34" s="91">
        <f t="shared" si="15"/>
        <v>0</v>
      </c>
      <c r="AA34" s="91">
        <f t="shared" si="15"/>
        <v>0</v>
      </c>
      <c r="AB34" s="95">
        <f t="shared" si="16"/>
        <v>0</v>
      </c>
      <c r="AC34" s="264">
        <f>IF(ISERROR((H34*G34+I34*G33+J34*G32+K34*G31+L34*G30+M34*G29+N34*G28+O34*G27+P34*G78+Q34*G77+R34*G76+S34*G75+T34*G74+U34*G73+V34*G72+W34*G71+X34*G70+Y34*G69+Z34*G68+AA34*G67)/AB34),0,(H34*G34+I34*G33+J34*G32+K34*G31+L34*G30+M34*G29+N34*G28+O34*G27+P34*G78+Q34*G77+R34*G76+S34*G75+T34*G74+U34*G73+V34*G72+W34*G71+X34*G70+Y34*G69+Z34*G68+AA34*G67)/AB34)</f>
        <v>0</v>
      </c>
      <c r="AD34" s="78">
        <f>VLOOKUP($D$7,ETo!$B$4:$P$88,MONTH(D34)+2,FALSE)/4</f>
        <v>28.807219873882463</v>
      </c>
      <c r="AE34" s="78">
        <f t="shared" si="7"/>
        <v>0</v>
      </c>
      <c r="AF34" s="79">
        <f t="shared" si="8"/>
        <v>0</v>
      </c>
      <c r="AG34" s="79">
        <f t="shared" si="9"/>
        <v>0</v>
      </c>
      <c r="AH34" s="79">
        <f t="shared" si="10"/>
        <v>0</v>
      </c>
      <c r="AI34" s="79">
        <f t="shared" si="11"/>
        <v>0</v>
      </c>
      <c r="AJ34" s="302">
        <f>VLOOKUP(E34,[0]!eff_week,2,FALSE)/1000*AB34*1600</f>
        <v>0</v>
      </c>
    </row>
    <row r="35" spans="2:36" x14ac:dyDescent="0.25">
      <c r="B35" s="84">
        <f t="shared" si="12"/>
        <v>39809</v>
      </c>
      <c r="C35" s="85">
        <f t="shared" si="13"/>
        <v>39815</v>
      </c>
      <c r="D35" s="77">
        <f t="shared" si="3"/>
        <v>39815</v>
      </c>
      <c r="E35" s="68">
        <v>9</v>
      </c>
      <c r="F35" s="266">
        <f>IF(ISERROR(VLOOKUP(E35,Crop!$X$3:$Y$70,2,FALSE)),0,VLOOKUP(E35,Crop!$X$3:$Y$70,2,FALSE))</f>
        <v>0</v>
      </c>
      <c r="G35" s="78">
        <f>IF(ISERROR(HLOOKUP($D$5,Kc!$B$3:$AI$57,paddy_rain!F35+3,FALSE)),0,HLOOKUP($D$5,Kc!$B$3:$AI$57,paddy_rain!F35+3,FALSE))</f>
        <v>0</v>
      </c>
      <c r="H35" s="90">
        <f t="shared" si="4"/>
        <v>0</v>
      </c>
      <c r="I35" s="91">
        <f t="shared" si="14"/>
        <v>0</v>
      </c>
      <c r="J35" s="91">
        <f t="shared" si="14"/>
        <v>0</v>
      </c>
      <c r="K35" s="91">
        <f t="shared" si="14"/>
        <v>0</v>
      </c>
      <c r="L35" s="91">
        <f t="shared" si="14"/>
        <v>0</v>
      </c>
      <c r="M35" s="91">
        <f t="shared" si="14"/>
        <v>0</v>
      </c>
      <c r="N35" s="91">
        <f t="shared" si="14"/>
        <v>0</v>
      </c>
      <c r="O35" s="91">
        <f t="shared" si="14"/>
        <v>0</v>
      </c>
      <c r="P35" s="91">
        <f t="shared" si="14"/>
        <v>0</v>
      </c>
      <c r="Q35" s="91">
        <f t="shared" si="14"/>
        <v>0</v>
      </c>
      <c r="R35" s="91">
        <f t="shared" si="14"/>
        <v>0</v>
      </c>
      <c r="S35" s="91">
        <f t="shared" si="15"/>
        <v>0</v>
      </c>
      <c r="T35" s="91">
        <f t="shared" si="15"/>
        <v>0</v>
      </c>
      <c r="U35" s="91">
        <f t="shared" si="15"/>
        <v>0</v>
      </c>
      <c r="V35" s="91">
        <f t="shared" si="15"/>
        <v>0</v>
      </c>
      <c r="W35" s="91">
        <f t="shared" si="15"/>
        <v>0</v>
      </c>
      <c r="X35" s="91">
        <f t="shared" si="15"/>
        <v>0</v>
      </c>
      <c r="Y35" s="91">
        <f t="shared" si="15"/>
        <v>0</v>
      </c>
      <c r="Z35" s="91">
        <f t="shared" si="15"/>
        <v>0</v>
      </c>
      <c r="AA35" s="91">
        <f t="shared" si="15"/>
        <v>0</v>
      </c>
      <c r="AB35" s="95">
        <f t="shared" si="16"/>
        <v>0</v>
      </c>
      <c r="AC35" s="264">
        <f>IF(ISERROR((H35*G35+I35*G34+J35*G33+K35*G32+L35*G31+M35*G30+N35*G29+O35*G28+P35*G27+Q35*G78+R35*G77+S35*G76+T35*G75+U35*G74+V35*G73+W35*G72+X35*G71+Y35*G70+Z35*G69+AA35*G68)/AB35),0,(H35*G35+I35*G34+J35*G33+K35*G32+L35*G31+M35*G30+N35*G29+O35*G28+P35*G27+Q35*G78+R35*G77+S35*G76+T35*G75+U35*G74+V35*G73+W35*G72+X35*G71+Y35*G70+Z35*G69+AA35*G68)/AB35)</f>
        <v>0</v>
      </c>
      <c r="AD35" s="78">
        <f>VLOOKUP($D$7,ETo!$B$4:$P$88,MONTH(D35)+2,FALSE)/4</f>
        <v>28.717985178669089</v>
      </c>
      <c r="AE35" s="78">
        <f t="shared" si="7"/>
        <v>0</v>
      </c>
      <c r="AF35" s="79">
        <f t="shared" si="8"/>
        <v>0</v>
      </c>
      <c r="AG35" s="79">
        <f t="shared" si="9"/>
        <v>0</v>
      </c>
      <c r="AH35" s="79">
        <f t="shared" si="10"/>
        <v>0</v>
      </c>
      <c r="AI35" s="79">
        <f t="shared" si="11"/>
        <v>0</v>
      </c>
      <c r="AJ35" s="302">
        <f>VLOOKUP(E35,[0]!eff_week,2,FALSE)/1000*AB35*1600</f>
        <v>0</v>
      </c>
    </row>
    <row r="36" spans="2:36" x14ac:dyDescent="0.25">
      <c r="B36" s="84">
        <f t="shared" si="12"/>
        <v>39816</v>
      </c>
      <c r="C36" s="85">
        <f t="shared" si="13"/>
        <v>39822</v>
      </c>
      <c r="D36" s="77">
        <f t="shared" si="3"/>
        <v>39822</v>
      </c>
      <c r="E36" s="68">
        <v>10</v>
      </c>
      <c r="F36" s="266">
        <f>IF(ISERROR(VLOOKUP(E36,Crop!$X$3:$Y$70,2,FALSE)),0,VLOOKUP(E36,Crop!$X$3:$Y$70,2,FALSE))</f>
        <v>0</v>
      </c>
      <c r="G36" s="78">
        <f>IF(ISERROR(HLOOKUP($D$5,Kc!$B$3:$AI$57,paddy_rain!F36+3,FALSE)),0,HLOOKUP($D$5,Kc!$B$3:$AI$57,paddy_rain!F36+3,FALSE))</f>
        <v>0</v>
      </c>
      <c r="H36" s="90">
        <f t="shared" ref="H36:H78" si="17">IF(G36&gt;0,IF(H$26&gt;$E$9,0,VLOOKUP(H$26,$F$3:$G$23,2,FALSE)),0)</f>
        <v>0</v>
      </c>
      <c r="I36" s="91">
        <f t="shared" si="14"/>
        <v>0</v>
      </c>
      <c r="J36" s="91">
        <f t="shared" si="14"/>
        <v>0</v>
      </c>
      <c r="K36" s="91">
        <f t="shared" si="14"/>
        <v>0</v>
      </c>
      <c r="L36" s="91">
        <f t="shared" si="14"/>
        <v>0</v>
      </c>
      <c r="M36" s="91">
        <f t="shared" si="14"/>
        <v>0</v>
      </c>
      <c r="N36" s="91">
        <f t="shared" si="14"/>
        <v>0</v>
      </c>
      <c r="O36" s="91">
        <f t="shared" si="14"/>
        <v>0</v>
      </c>
      <c r="P36" s="91">
        <f t="shared" si="14"/>
        <v>0</v>
      </c>
      <c r="Q36" s="91">
        <f t="shared" si="14"/>
        <v>0</v>
      </c>
      <c r="R36" s="91">
        <f t="shared" si="14"/>
        <v>0</v>
      </c>
      <c r="S36" s="91">
        <f t="shared" si="15"/>
        <v>0</v>
      </c>
      <c r="T36" s="91">
        <f t="shared" si="15"/>
        <v>0</v>
      </c>
      <c r="U36" s="91">
        <f t="shared" si="15"/>
        <v>0</v>
      </c>
      <c r="V36" s="91">
        <f t="shared" si="15"/>
        <v>0</v>
      </c>
      <c r="W36" s="91">
        <f t="shared" si="15"/>
        <v>0</v>
      </c>
      <c r="X36" s="91">
        <f t="shared" si="15"/>
        <v>0</v>
      </c>
      <c r="Y36" s="91">
        <f t="shared" si="15"/>
        <v>0</v>
      </c>
      <c r="Z36" s="91">
        <f t="shared" si="15"/>
        <v>0</v>
      </c>
      <c r="AA36" s="91">
        <f t="shared" si="15"/>
        <v>0</v>
      </c>
      <c r="AB36" s="95">
        <f t="shared" si="16"/>
        <v>0</v>
      </c>
      <c r="AC36" s="264">
        <f>IF(ISERROR((H36*G36+I36*G35+J36*G34+K36*G33+L36*G32+M36*G31+N36*G30+O36*G29+P36*G28+Q36*G27+R36*G78+S36*G77+T36*G76+U36*G75+V36*G74+W36*G73+X36*G72+Y36*G71+Z36*G70+AA36*G69)/AB36),0,(H36*G36+I36*G35+J36*G34+K36*G33+L36*G32+M36*G31+N36*G30+O36*G29+P36*G28+Q36*G27+R36*G78+S36*G77+T36*G76+U36*G75+V36*G74+W36*G73+X36*G72+Y36*G71+Z36*G70+AA36*G69)/AB36)</f>
        <v>0</v>
      </c>
      <c r="AD36" s="78">
        <f>VLOOKUP($D$7,ETo!$B$4:$P$88,MONTH(D36)+2,FALSE)/4</f>
        <v>28.717985178669089</v>
      </c>
      <c r="AE36" s="78">
        <f t="shared" si="7"/>
        <v>0</v>
      </c>
      <c r="AF36" s="79">
        <f t="shared" si="8"/>
        <v>0</v>
      </c>
      <c r="AG36" s="79">
        <f t="shared" si="9"/>
        <v>0</v>
      </c>
      <c r="AH36" s="79">
        <f t="shared" si="10"/>
        <v>0</v>
      </c>
      <c r="AI36" s="79">
        <f t="shared" si="11"/>
        <v>0</v>
      </c>
      <c r="AJ36" s="302">
        <f>VLOOKUP(E36,[0]!eff_week,2,FALSE)/1000*AB36*1600</f>
        <v>0</v>
      </c>
    </row>
    <row r="37" spans="2:36" x14ac:dyDescent="0.25">
      <c r="B37" s="84">
        <f t="shared" si="12"/>
        <v>39823</v>
      </c>
      <c r="C37" s="85">
        <f t="shared" si="13"/>
        <v>39829</v>
      </c>
      <c r="D37" s="77">
        <f t="shared" si="3"/>
        <v>39829</v>
      </c>
      <c r="E37" s="68">
        <v>11</v>
      </c>
      <c r="F37" s="266">
        <f>IF(ISERROR(VLOOKUP(E37,Crop!$X$3:$Y$70,2,FALSE)),0,VLOOKUP(E37,Crop!$X$3:$Y$70,2,FALSE))</f>
        <v>0</v>
      </c>
      <c r="G37" s="78">
        <f>IF(ISERROR(HLOOKUP($D$5,Kc!$B$3:$AI$57,paddy_rain!F37+3,FALSE)),0,HLOOKUP($D$5,Kc!$B$3:$AI$57,paddy_rain!F37+3,FALSE))</f>
        <v>0</v>
      </c>
      <c r="H37" s="90">
        <f t="shared" si="17"/>
        <v>0</v>
      </c>
      <c r="I37" s="91">
        <f t="shared" ref="I37:I78" si="18">IF(H36&gt;0,IF(I$26&gt;$E$9,0,VLOOKUP(I$26,$F$3:$G$23,2,FALSE)),0)</f>
        <v>0</v>
      </c>
      <c r="J37" s="91">
        <f t="shared" ref="J37:J78" si="19">IF(I36&gt;0,IF(J$26&gt;$E$9,0,VLOOKUP(J$26,$F$3:$G$12,2,FALSE)),0)</f>
        <v>0</v>
      </c>
      <c r="K37" s="91">
        <f t="shared" ref="K37:T46" si="20">IF(J36&gt;0,IF(K$26&gt;$E$9,0,VLOOKUP(K$26,$F$3:$G$23,2,FALSE)),0)</f>
        <v>0</v>
      </c>
      <c r="L37" s="91">
        <f t="shared" si="20"/>
        <v>0</v>
      </c>
      <c r="M37" s="91">
        <f t="shared" si="20"/>
        <v>0</v>
      </c>
      <c r="N37" s="91">
        <f t="shared" si="20"/>
        <v>0</v>
      </c>
      <c r="O37" s="91">
        <f t="shared" si="20"/>
        <v>0</v>
      </c>
      <c r="P37" s="91">
        <f t="shared" si="20"/>
        <v>0</v>
      </c>
      <c r="Q37" s="91">
        <f t="shared" si="20"/>
        <v>0</v>
      </c>
      <c r="R37" s="91">
        <f t="shared" si="20"/>
        <v>0</v>
      </c>
      <c r="S37" s="91">
        <f t="shared" si="20"/>
        <v>0</v>
      </c>
      <c r="T37" s="91">
        <f t="shared" si="20"/>
        <v>0</v>
      </c>
      <c r="U37" s="91">
        <f t="shared" ref="U37:AA46" si="21">IF(T36&gt;0,IF(U$26&gt;$E$9,0,VLOOKUP(U$26,$F$3:$G$23,2,FALSE)),0)</f>
        <v>0</v>
      </c>
      <c r="V37" s="91">
        <f t="shared" si="21"/>
        <v>0</v>
      </c>
      <c r="W37" s="91">
        <f t="shared" si="21"/>
        <v>0</v>
      </c>
      <c r="X37" s="91">
        <f t="shared" si="21"/>
        <v>0</v>
      </c>
      <c r="Y37" s="91">
        <f t="shared" si="21"/>
        <v>0</v>
      </c>
      <c r="Z37" s="91">
        <f t="shared" si="21"/>
        <v>0</v>
      </c>
      <c r="AA37" s="91">
        <f t="shared" si="21"/>
        <v>0</v>
      </c>
      <c r="AB37" s="95">
        <f t="shared" si="16"/>
        <v>0</v>
      </c>
      <c r="AC37" s="264">
        <f>IF(ISERROR((H37*G37+I37*G36+J37*G35+K37*G34+L37*G33+M37*G32+N37*G31+O37*G30+P37*G29+Q37*G28+R37*G27+S37*G78+T37*G77+U37*G76+V37*G75+W37*G74+X37*G73+Y37*G72+Z37*G71+AA37*G70)/AB37),0,(H37*G37+I37*G36+J37*G35+K37*G34+L37*G33+M37*G32+N37*G31+O37*G30+P37*G29+Q37*G28+R37*G27+S37*G78+T37*G77+U37*G76+V37*G75+W37*G74+X37*G73+Y37*G72+Z37*G71+AA37*G70)/AB37)</f>
        <v>0</v>
      </c>
      <c r="AD37" s="78">
        <f>VLOOKUP($D$7,ETo!$B$4:$P$88,MONTH(D37)+2,FALSE)/4</f>
        <v>28.717985178669089</v>
      </c>
      <c r="AE37" s="78">
        <f t="shared" si="7"/>
        <v>0</v>
      </c>
      <c r="AF37" s="79">
        <f t="shared" si="8"/>
        <v>0</v>
      </c>
      <c r="AG37" s="79">
        <f t="shared" si="9"/>
        <v>0</v>
      </c>
      <c r="AH37" s="79">
        <f t="shared" si="10"/>
        <v>0</v>
      </c>
      <c r="AI37" s="79">
        <f t="shared" si="11"/>
        <v>0</v>
      </c>
      <c r="AJ37" s="302">
        <f>VLOOKUP(E37,[0]!eff_week,2,FALSE)/1000*AB37*1600</f>
        <v>0</v>
      </c>
    </row>
    <row r="38" spans="2:36" x14ac:dyDescent="0.25">
      <c r="B38" s="84">
        <f t="shared" si="12"/>
        <v>39830</v>
      </c>
      <c r="C38" s="85">
        <f t="shared" si="13"/>
        <v>39836</v>
      </c>
      <c r="D38" s="77">
        <f t="shared" si="3"/>
        <v>39836</v>
      </c>
      <c r="E38" s="68">
        <v>12</v>
      </c>
      <c r="F38" s="266">
        <f>IF(ISERROR(VLOOKUP(E38,Crop!$X$3:$Y$70,2,FALSE)),0,VLOOKUP(E38,Crop!$X$3:$Y$70,2,FALSE))</f>
        <v>0</v>
      </c>
      <c r="G38" s="78">
        <f>IF(ISERROR(HLOOKUP($D$5,Kc!$B$3:$AI$57,paddy_rain!F38+3,FALSE)),0,HLOOKUP($D$5,Kc!$B$3:$AI$57,paddy_rain!F38+3,FALSE))</f>
        <v>0</v>
      </c>
      <c r="H38" s="90">
        <f t="shared" si="17"/>
        <v>0</v>
      </c>
      <c r="I38" s="91">
        <f t="shared" si="18"/>
        <v>0</v>
      </c>
      <c r="J38" s="91">
        <f t="shared" si="19"/>
        <v>0</v>
      </c>
      <c r="K38" s="91">
        <f t="shared" si="20"/>
        <v>0</v>
      </c>
      <c r="L38" s="91">
        <f t="shared" si="20"/>
        <v>0</v>
      </c>
      <c r="M38" s="91">
        <f t="shared" si="20"/>
        <v>0</v>
      </c>
      <c r="N38" s="91">
        <f t="shared" si="20"/>
        <v>0</v>
      </c>
      <c r="O38" s="91">
        <f t="shared" si="20"/>
        <v>0</v>
      </c>
      <c r="P38" s="91">
        <f t="shared" si="20"/>
        <v>0</v>
      </c>
      <c r="Q38" s="91">
        <f t="shared" si="20"/>
        <v>0</v>
      </c>
      <c r="R38" s="91">
        <f t="shared" si="20"/>
        <v>0</v>
      </c>
      <c r="S38" s="91">
        <f t="shared" si="20"/>
        <v>0</v>
      </c>
      <c r="T38" s="91">
        <f t="shared" si="20"/>
        <v>0</v>
      </c>
      <c r="U38" s="91">
        <f t="shared" si="21"/>
        <v>0</v>
      </c>
      <c r="V38" s="91">
        <f t="shared" si="21"/>
        <v>0</v>
      </c>
      <c r="W38" s="91">
        <f t="shared" si="21"/>
        <v>0</v>
      </c>
      <c r="X38" s="91">
        <f t="shared" si="21"/>
        <v>0</v>
      </c>
      <c r="Y38" s="91">
        <f t="shared" si="21"/>
        <v>0</v>
      </c>
      <c r="Z38" s="91">
        <f t="shared" si="21"/>
        <v>0</v>
      </c>
      <c r="AA38" s="91">
        <f t="shared" si="21"/>
        <v>0</v>
      </c>
      <c r="AB38" s="95">
        <f t="shared" si="16"/>
        <v>0</v>
      </c>
      <c r="AC38" s="264">
        <f>IF(ISERROR((H38*G38+I38*G37+J38*G36+K38*G35+L38*G34+M38*G33+N38*G32+O38*G31+P38*G30+Q38*G29+R38*G28+S38*G27+T38*G78+U38*G77+V38*G76+W38*G75+X38*G74+Y38*G73+Z38*G72+AA38*G71)/AB38),0,(H38*G38+I38*G37+J38*G36+K38*G35+L38*G34+M38*G33+N38*G32+O38*G31+P38*G30+Q38*G29+R38*G28+S38*G27+T38*G78+U38*G77+V38*G76+W38*G75+X38*G74+Y38*G73+Z38*G72+AA38*G71)/AB38)</f>
        <v>0</v>
      </c>
      <c r="AD38" s="78">
        <f>VLOOKUP($D$7,ETo!$B$4:$P$88,MONTH(D38)+2,FALSE)/4</f>
        <v>28.717985178669089</v>
      </c>
      <c r="AE38" s="78">
        <f t="shared" si="7"/>
        <v>0</v>
      </c>
      <c r="AF38" s="79">
        <f t="shared" si="8"/>
        <v>0</v>
      </c>
      <c r="AG38" s="79">
        <f t="shared" si="9"/>
        <v>0</v>
      </c>
      <c r="AH38" s="79">
        <f t="shared" si="10"/>
        <v>0</v>
      </c>
      <c r="AI38" s="79">
        <f t="shared" si="11"/>
        <v>0</v>
      </c>
      <c r="AJ38" s="302">
        <f>VLOOKUP(E38,[0]!eff_week,2,FALSE)/1000*AB38*1600</f>
        <v>0</v>
      </c>
    </row>
    <row r="39" spans="2:36" x14ac:dyDescent="0.25">
      <c r="B39" s="84">
        <f t="shared" si="12"/>
        <v>39837</v>
      </c>
      <c r="C39" s="85">
        <f t="shared" si="13"/>
        <v>39843</v>
      </c>
      <c r="D39" s="77">
        <f t="shared" si="3"/>
        <v>39843</v>
      </c>
      <c r="E39" s="68">
        <v>13</v>
      </c>
      <c r="F39" s="266">
        <f>IF(ISERROR(VLOOKUP(E39,Crop!$X$3:$Y$70,2,FALSE)),0,VLOOKUP(E39,Crop!$X$3:$Y$70,2,FALSE))</f>
        <v>0</v>
      </c>
      <c r="G39" s="78">
        <f>IF(ISERROR(HLOOKUP($D$5,Kc!$B$3:$AI$57,paddy_rain!F39+3,FALSE)),0,HLOOKUP($D$5,Kc!$B$3:$AI$57,paddy_rain!F39+3,FALSE))</f>
        <v>0</v>
      </c>
      <c r="H39" s="90">
        <f t="shared" si="17"/>
        <v>0</v>
      </c>
      <c r="I39" s="91">
        <f t="shared" si="18"/>
        <v>0</v>
      </c>
      <c r="J39" s="91">
        <f t="shared" si="19"/>
        <v>0</v>
      </c>
      <c r="K39" s="91">
        <f t="shared" si="20"/>
        <v>0</v>
      </c>
      <c r="L39" s="91">
        <f t="shared" si="20"/>
        <v>0</v>
      </c>
      <c r="M39" s="91">
        <f t="shared" si="20"/>
        <v>0</v>
      </c>
      <c r="N39" s="91">
        <f t="shared" si="20"/>
        <v>0</v>
      </c>
      <c r="O39" s="91">
        <f t="shared" si="20"/>
        <v>0</v>
      </c>
      <c r="P39" s="91">
        <f t="shared" si="20"/>
        <v>0</v>
      </c>
      <c r="Q39" s="91">
        <f t="shared" si="20"/>
        <v>0</v>
      </c>
      <c r="R39" s="91">
        <f t="shared" si="20"/>
        <v>0</v>
      </c>
      <c r="S39" s="91">
        <f t="shared" si="20"/>
        <v>0</v>
      </c>
      <c r="T39" s="91">
        <f t="shared" si="20"/>
        <v>0</v>
      </c>
      <c r="U39" s="91">
        <f t="shared" si="21"/>
        <v>0</v>
      </c>
      <c r="V39" s="91">
        <f t="shared" si="21"/>
        <v>0</v>
      </c>
      <c r="W39" s="91">
        <f t="shared" si="21"/>
        <v>0</v>
      </c>
      <c r="X39" s="91">
        <f t="shared" si="21"/>
        <v>0</v>
      </c>
      <c r="Y39" s="91">
        <f t="shared" si="21"/>
        <v>0</v>
      </c>
      <c r="Z39" s="91">
        <f t="shared" si="21"/>
        <v>0</v>
      </c>
      <c r="AA39" s="91">
        <f t="shared" si="21"/>
        <v>0</v>
      </c>
      <c r="AB39" s="95">
        <f t="shared" si="16"/>
        <v>0</v>
      </c>
      <c r="AC39" s="264">
        <f>IF(ISERROR((H39*G39+I39*G38+J39*G37+K39*G36+L39*G35+M39*G34+N39*G33+O39*G32+P39*G31+Q39*G30+R39*G29+S39*G28+T39*G27+U39*G78+V39*G77+W39*G76+X39*G75+Y39*G74+Z39*G73+AA39*G72)/AB39),0,(H39*G39+I39*G38+J39*G37+K39*G36+L39*G35+M39*G34+N39*G33+O39*G32+P39*G31+Q39*G30+R39*G29+S39*G28+T39*G27+U39*G78+V39*G77+W39*G76+X39*G75+Y39*G74+Z39*G73+AA39*G72)/AB39)</f>
        <v>0</v>
      </c>
      <c r="AD39" s="78">
        <f>VLOOKUP($D$7,ETo!$B$4:$P$88,MONTH(D39)+2,FALSE)/4</f>
        <v>28.717985178669089</v>
      </c>
      <c r="AE39" s="78">
        <f t="shared" si="7"/>
        <v>0</v>
      </c>
      <c r="AF39" s="79">
        <f t="shared" si="8"/>
        <v>0</v>
      </c>
      <c r="AG39" s="79">
        <f t="shared" si="9"/>
        <v>0</v>
      </c>
      <c r="AH39" s="79">
        <f t="shared" si="10"/>
        <v>0</v>
      </c>
      <c r="AI39" s="79">
        <f t="shared" si="11"/>
        <v>0</v>
      </c>
      <c r="AJ39" s="302">
        <f>VLOOKUP(E39,[0]!eff_week,2,FALSE)/1000*AB39*1600</f>
        <v>0</v>
      </c>
    </row>
    <row r="40" spans="2:36" x14ac:dyDescent="0.25">
      <c r="B40" s="84">
        <f t="shared" si="12"/>
        <v>39844</v>
      </c>
      <c r="C40" s="85">
        <f t="shared" si="13"/>
        <v>39850</v>
      </c>
      <c r="D40" s="77">
        <f t="shared" si="3"/>
        <v>39850</v>
      </c>
      <c r="E40" s="68">
        <v>14</v>
      </c>
      <c r="F40" s="266">
        <f>IF(ISERROR(VLOOKUP(E40,Crop!$X$3:$Y$70,2,FALSE)),0,VLOOKUP(E40,Crop!$X$3:$Y$70,2,FALSE))</f>
        <v>0</v>
      </c>
      <c r="G40" s="78">
        <f>IF(ISERROR(HLOOKUP($D$5,Kc!$B$3:$AI$57,paddy_rain!F40+3,FALSE)),0,HLOOKUP($D$5,Kc!$B$3:$AI$57,paddy_rain!F40+3,FALSE))</f>
        <v>0</v>
      </c>
      <c r="H40" s="90">
        <f t="shared" si="17"/>
        <v>0</v>
      </c>
      <c r="I40" s="91">
        <f t="shared" si="18"/>
        <v>0</v>
      </c>
      <c r="J40" s="91">
        <f t="shared" si="19"/>
        <v>0</v>
      </c>
      <c r="K40" s="91">
        <f t="shared" si="20"/>
        <v>0</v>
      </c>
      <c r="L40" s="91">
        <f t="shared" si="20"/>
        <v>0</v>
      </c>
      <c r="M40" s="91">
        <f t="shared" si="20"/>
        <v>0</v>
      </c>
      <c r="N40" s="91">
        <f t="shared" si="20"/>
        <v>0</v>
      </c>
      <c r="O40" s="91">
        <f t="shared" si="20"/>
        <v>0</v>
      </c>
      <c r="P40" s="91">
        <f t="shared" si="20"/>
        <v>0</v>
      </c>
      <c r="Q40" s="91">
        <f t="shared" si="20"/>
        <v>0</v>
      </c>
      <c r="R40" s="91">
        <f t="shared" si="20"/>
        <v>0</v>
      </c>
      <c r="S40" s="91">
        <f t="shared" si="20"/>
        <v>0</v>
      </c>
      <c r="T40" s="91">
        <f t="shared" si="20"/>
        <v>0</v>
      </c>
      <c r="U40" s="91">
        <f t="shared" si="21"/>
        <v>0</v>
      </c>
      <c r="V40" s="91">
        <f t="shared" si="21"/>
        <v>0</v>
      </c>
      <c r="W40" s="91">
        <f t="shared" si="21"/>
        <v>0</v>
      </c>
      <c r="X40" s="91">
        <f t="shared" si="21"/>
        <v>0</v>
      </c>
      <c r="Y40" s="91">
        <f t="shared" si="21"/>
        <v>0</v>
      </c>
      <c r="Z40" s="91">
        <f t="shared" si="21"/>
        <v>0</v>
      </c>
      <c r="AA40" s="91">
        <f t="shared" si="21"/>
        <v>0</v>
      </c>
      <c r="AB40" s="95">
        <f t="shared" si="16"/>
        <v>0</v>
      </c>
      <c r="AC40" s="264">
        <f>IF(ISERROR((H40*G40+I40*G39+J40*G38+K40*G37+L40*G36+M40*G35+N40*G34+O40*G33+P40*G32+Q40*G31+R40*G30+S40*G29+T40*G28+U40*G27+V40*G78+W40*G77+X40*G76+Y40*G75+Z40*G74+AA40*G73)/AB40),0,(H40*G40+I40*G39+J40*G38+K40*G37+L40*G36+M40*G35+N40*G34+O40*G33+P40*G32+Q40*G31+R40*G30+S40*G29+T40*G28+U40*G27+V40*G78+W40*G77+X40*G76+Y40*G75+Z40*G74+AA40*G73)/AB40)</f>
        <v>0</v>
      </c>
      <c r="AD40" s="78">
        <f>VLOOKUP($D$7,ETo!$B$4:$P$88,MONTH(D40)+2,FALSE)/4</f>
        <v>30.830720496422146</v>
      </c>
      <c r="AE40" s="78">
        <f t="shared" si="7"/>
        <v>0</v>
      </c>
      <c r="AF40" s="79">
        <f t="shared" si="8"/>
        <v>0</v>
      </c>
      <c r="AG40" s="79">
        <f t="shared" si="9"/>
        <v>0</v>
      </c>
      <c r="AH40" s="79">
        <f t="shared" si="10"/>
        <v>0</v>
      </c>
      <c r="AI40" s="79">
        <f t="shared" si="11"/>
        <v>0</v>
      </c>
      <c r="AJ40" s="302">
        <f>VLOOKUP(E40,[0]!eff_week,2,FALSE)/1000*AB40*1600</f>
        <v>0</v>
      </c>
    </row>
    <row r="41" spans="2:36" x14ac:dyDescent="0.25">
      <c r="B41" s="84">
        <f t="shared" si="12"/>
        <v>39851</v>
      </c>
      <c r="C41" s="85">
        <f t="shared" si="13"/>
        <v>39857</v>
      </c>
      <c r="D41" s="77">
        <f t="shared" si="3"/>
        <v>39857</v>
      </c>
      <c r="E41" s="68">
        <v>15</v>
      </c>
      <c r="F41" s="266">
        <f>IF(ISERROR(VLOOKUP(E41,Crop!$X$3:$Y$70,2,FALSE)),0,VLOOKUP(E41,Crop!$X$3:$Y$70,2,FALSE))</f>
        <v>0</v>
      </c>
      <c r="G41" s="78">
        <f>IF(ISERROR(HLOOKUP($D$5,Kc!$B$3:$AI$57,paddy_rain!F41+3,FALSE)),0,HLOOKUP($D$5,Kc!$B$3:$AI$57,paddy_rain!F41+3,FALSE))</f>
        <v>0</v>
      </c>
      <c r="H41" s="90">
        <f t="shared" si="17"/>
        <v>0</v>
      </c>
      <c r="I41" s="91">
        <f t="shared" si="18"/>
        <v>0</v>
      </c>
      <c r="J41" s="91">
        <f t="shared" si="19"/>
        <v>0</v>
      </c>
      <c r="K41" s="91">
        <f t="shared" si="20"/>
        <v>0</v>
      </c>
      <c r="L41" s="91">
        <f t="shared" si="20"/>
        <v>0</v>
      </c>
      <c r="M41" s="91">
        <f t="shared" si="20"/>
        <v>0</v>
      </c>
      <c r="N41" s="91">
        <f t="shared" si="20"/>
        <v>0</v>
      </c>
      <c r="O41" s="91">
        <f t="shared" si="20"/>
        <v>0</v>
      </c>
      <c r="P41" s="91">
        <f t="shared" si="20"/>
        <v>0</v>
      </c>
      <c r="Q41" s="91">
        <f t="shared" si="20"/>
        <v>0</v>
      </c>
      <c r="R41" s="91">
        <f t="shared" si="20"/>
        <v>0</v>
      </c>
      <c r="S41" s="91">
        <f t="shared" si="20"/>
        <v>0</v>
      </c>
      <c r="T41" s="91">
        <f t="shared" si="20"/>
        <v>0</v>
      </c>
      <c r="U41" s="91">
        <f t="shared" si="21"/>
        <v>0</v>
      </c>
      <c r="V41" s="91">
        <f t="shared" si="21"/>
        <v>0</v>
      </c>
      <c r="W41" s="91">
        <f t="shared" si="21"/>
        <v>0</v>
      </c>
      <c r="X41" s="91">
        <f t="shared" si="21"/>
        <v>0</v>
      </c>
      <c r="Y41" s="91">
        <f t="shared" si="21"/>
        <v>0</v>
      </c>
      <c r="Z41" s="91">
        <f t="shared" si="21"/>
        <v>0</v>
      </c>
      <c r="AA41" s="91">
        <f t="shared" si="21"/>
        <v>0</v>
      </c>
      <c r="AB41" s="95">
        <f t="shared" si="16"/>
        <v>0</v>
      </c>
      <c r="AC41" s="264">
        <f>IF(ISERROR((H41*G41+I41*G40+J41*G39+K41*G38+L41*G37+M41*G36+N41*G35+O41*G34+P41*G33+Q41*G32+R41*G31+S41*G30+T41*G29+U41*G28+V41*G27+W41*G78+X41*G77+Y41*G76+Z41*G75+AA41*G74)/AB41),0,(H41*G41+I41*G40+J41*G39+K41*G38+L41*G37+M41*G36+N41*G35+O41*G34+P41*G33+Q41*G32+R41*G31+S41*G30+T41*G29+U41*G28+V41*G27+W41*G78+X41*G77+Y41*G76+Z41*G75+AA41*G74)/AB41)</f>
        <v>0</v>
      </c>
      <c r="AD41" s="78">
        <f>VLOOKUP($D$7,ETo!$B$4:$P$88,MONTH(D41)+2,FALSE)/4</f>
        <v>30.830720496422146</v>
      </c>
      <c r="AE41" s="78">
        <f t="shared" si="7"/>
        <v>0</v>
      </c>
      <c r="AF41" s="79">
        <f t="shared" si="8"/>
        <v>0</v>
      </c>
      <c r="AG41" s="79">
        <f t="shared" si="9"/>
        <v>0</v>
      </c>
      <c r="AH41" s="79">
        <f t="shared" si="10"/>
        <v>0</v>
      </c>
      <c r="AI41" s="79">
        <f t="shared" si="11"/>
        <v>0</v>
      </c>
      <c r="AJ41" s="302">
        <f>VLOOKUP(E41,[0]!eff_week,2,FALSE)/1000*AB41*1600</f>
        <v>0</v>
      </c>
    </row>
    <row r="42" spans="2:36" x14ac:dyDescent="0.25">
      <c r="B42" s="84">
        <f t="shared" si="12"/>
        <v>39858</v>
      </c>
      <c r="C42" s="85">
        <f t="shared" si="13"/>
        <v>39864</v>
      </c>
      <c r="D42" s="77">
        <f t="shared" si="3"/>
        <v>39864</v>
      </c>
      <c r="E42" s="68">
        <v>16</v>
      </c>
      <c r="F42" s="266">
        <f>IF(ISERROR(VLOOKUP(E42,Crop!$X$3:$Y$70,2,FALSE)),0,VLOOKUP(E42,Crop!$X$3:$Y$70,2,FALSE))</f>
        <v>0</v>
      </c>
      <c r="G42" s="78">
        <f>IF(ISERROR(HLOOKUP($D$5,Kc!$B$3:$AI$57,paddy_rain!F42+3,FALSE)),0,HLOOKUP($D$5,Kc!$B$3:$AI$57,paddy_rain!F42+3,FALSE))</f>
        <v>0</v>
      </c>
      <c r="H42" s="90">
        <f t="shared" si="17"/>
        <v>0</v>
      </c>
      <c r="I42" s="91">
        <f t="shared" si="18"/>
        <v>0</v>
      </c>
      <c r="J42" s="91">
        <f t="shared" si="19"/>
        <v>0</v>
      </c>
      <c r="K42" s="91">
        <f t="shared" si="20"/>
        <v>0</v>
      </c>
      <c r="L42" s="91">
        <f t="shared" si="20"/>
        <v>0</v>
      </c>
      <c r="M42" s="91">
        <f t="shared" si="20"/>
        <v>0</v>
      </c>
      <c r="N42" s="91">
        <f t="shared" si="20"/>
        <v>0</v>
      </c>
      <c r="O42" s="91">
        <f t="shared" si="20"/>
        <v>0</v>
      </c>
      <c r="P42" s="91">
        <f t="shared" si="20"/>
        <v>0</v>
      </c>
      <c r="Q42" s="91">
        <f t="shared" si="20"/>
        <v>0</v>
      </c>
      <c r="R42" s="91">
        <f t="shared" si="20"/>
        <v>0</v>
      </c>
      <c r="S42" s="91">
        <f t="shared" si="20"/>
        <v>0</v>
      </c>
      <c r="T42" s="91">
        <f t="shared" si="20"/>
        <v>0</v>
      </c>
      <c r="U42" s="91">
        <f t="shared" si="21"/>
        <v>0</v>
      </c>
      <c r="V42" s="91">
        <f t="shared" si="21"/>
        <v>0</v>
      </c>
      <c r="W42" s="91">
        <f t="shared" si="21"/>
        <v>0</v>
      </c>
      <c r="X42" s="91">
        <f t="shared" si="21"/>
        <v>0</v>
      </c>
      <c r="Y42" s="91">
        <f t="shared" si="21"/>
        <v>0</v>
      </c>
      <c r="Z42" s="91">
        <f t="shared" si="21"/>
        <v>0</v>
      </c>
      <c r="AA42" s="91">
        <f t="shared" si="21"/>
        <v>0</v>
      </c>
      <c r="AB42" s="95">
        <f t="shared" si="16"/>
        <v>0</v>
      </c>
      <c r="AC42" s="264">
        <f>IF(ISERROR((H42*G42+I42*G41+J42*G40+K42*G39+L42*G38+M42*G37+N42*G36+O42*G35+P42*G34+Q42*G33+R42*G32+S42*G31+T42*G30+U42*G29+V42*G28+W42*G27+X42*G78+Y42*G77+Z42*G76+AA42*G75)/AB42),0,(H42*G42+I42*G41+J42*G40+K42*G39+L42*G38+M42*G37+N42*G36+O42*G35+P42*G34+Q42*G33+R42*G32+S42*G31+T42*G30+U42*G29+V42*G28+W42*G27+X42*G78+Y42*G77+Z42*G76+AA42*G75)/AB42)</f>
        <v>0</v>
      </c>
      <c r="AD42" s="78">
        <f>VLOOKUP($D$7,ETo!$B$4:$P$88,MONTH(D42)+2,FALSE)/4</f>
        <v>30.830720496422146</v>
      </c>
      <c r="AE42" s="78">
        <f t="shared" si="7"/>
        <v>0</v>
      </c>
      <c r="AF42" s="79">
        <f t="shared" si="8"/>
        <v>0</v>
      </c>
      <c r="AG42" s="79">
        <f t="shared" si="9"/>
        <v>0</v>
      </c>
      <c r="AH42" s="79">
        <f t="shared" si="10"/>
        <v>0</v>
      </c>
      <c r="AI42" s="79">
        <f t="shared" si="11"/>
        <v>0</v>
      </c>
      <c r="AJ42" s="302">
        <f>VLOOKUP(E42,[0]!eff_week,2,FALSE)/1000*AB42*1600</f>
        <v>0</v>
      </c>
    </row>
    <row r="43" spans="2:36" x14ac:dyDescent="0.25">
      <c r="B43" s="84">
        <f t="shared" si="12"/>
        <v>39865</v>
      </c>
      <c r="C43" s="85">
        <f t="shared" si="13"/>
        <v>39871</v>
      </c>
      <c r="D43" s="77">
        <f t="shared" si="3"/>
        <v>39871</v>
      </c>
      <c r="E43" s="68">
        <v>17</v>
      </c>
      <c r="F43" s="266">
        <f>IF(ISERROR(VLOOKUP(E43,Crop!$X$3:$Y$70,2,FALSE)),0,VLOOKUP(E43,Crop!$X$3:$Y$70,2,FALSE))</f>
        <v>0</v>
      </c>
      <c r="G43" s="78">
        <f>IF(ISERROR(HLOOKUP($D$5,Kc!$B$3:$AI$57,paddy_rain!F43+3,FALSE)),0,HLOOKUP($D$5,Kc!$B$3:$AI$57,paddy_rain!F43+3,FALSE))</f>
        <v>0</v>
      </c>
      <c r="H43" s="90">
        <f t="shared" si="17"/>
        <v>0</v>
      </c>
      <c r="I43" s="91">
        <f t="shared" si="18"/>
        <v>0</v>
      </c>
      <c r="J43" s="91">
        <f t="shared" si="19"/>
        <v>0</v>
      </c>
      <c r="K43" s="91">
        <f t="shared" si="20"/>
        <v>0</v>
      </c>
      <c r="L43" s="91">
        <f t="shared" si="20"/>
        <v>0</v>
      </c>
      <c r="M43" s="91">
        <f t="shared" si="20"/>
        <v>0</v>
      </c>
      <c r="N43" s="91">
        <f t="shared" si="20"/>
        <v>0</v>
      </c>
      <c r="O43" s="91">
        <f t="shared" si="20"/>
        <v>0</v>
      </c>
      <c r="P43" s="91">
        <f t="shared" si="20"/>
        <v>0</v>
      </c>
      <c r="Q43" s="91">
        <f t="shared" si="20"/>
        <v>0</v>
      </c>
      <c r="R43" s="91">
        <f t="shared" si="20"/>
        <v>0</v>
      </c>
      <c r="S43" s="91">
        <f t="shared" si="20"/>
        <v>0</v>
      </c>
      <c r="T43" s="91">
        <f t="shared" si="20"/>
        <v>0</v>
      </c>
      <c r="U43" s="91">
        <f t="shared" si="21"/>
        <v>0</v>
      </c>
      <c r="V43" s="91">
        <f t="shared" si="21"/>
        <v>0</v>
      </c>
      <c r="W43" s="91">
        <f t="shared" si="21"/>
        <v>0</v>
      </c>
      <c r="X43" s="91">
        <f t="shared" si="21"/>
        <v>0</v>
      </c>
      <c r="Y43" s="91">
        <f t="shared" si="21"/>
        <v>0</v>
      </c>
      <c r="Z43" s="91">
        <f t="shared" si="21"/>
        <v>0</v>
      </c>
      <c r="AA43" s="91">
        <f t="shared" si="21"/>
        <v>0</v>
      </c>
      <c r="AB43" s="95">
        <f t="shared" si="16"/>
        <v>0</v>
      </c>
      <c r="AC43" s="264">
        <f>IF(ISERROR((H43*G43+I43*G42+J43*G41+K43*G40+L43*G39+M43*G38+N43*G37+O43*G36+P43*G35+Q43*G34+R43*G33+S43*G32+T43*G31+U43*G30+V43*G29+W43*G28+X43*G27+Y43*G78+Z43*G77+AA43*G76)/AB43),0,(H43*G43+I43*G42+J43*G41+K43*G40+L43*G39+M43*G38+N43*G37+O43*G36+P43*G35+Q43*G34+R43*G33+S43*G32+T43*G31+U43*G30+V43*G29+W43*G28+X43*G27+Y43*G78+Z43*G77+AA43*G76)/AB43)</f>
        <v>0</v>
      </c>
      <c r="AD43" s="78">
        <f>VLOOKUP($D$7,ETo!$B$4:$P$88,MONTH(D43)+2,FALSE)/4</f>
        <v>30.830720496422146</v>
      </c>
      <c r="AE43" s="78">
        <f t="shared" si="7"/>
        <v>0</v>
      </c>
      <c r="AF43" s="79">
        <f t="shared" si="8"/>
        <v>0</v>
      </c>
      <c r="AG43" s="79">
        <f t="shared" si="9"/>
        <v>0</v>
      </c>
      <c r="AH43" s="79">
        <f t="shared" si="10"/>
        <v>0</v>
      </c>
      <c r="AI43" s="79">
        <f t="shared" si="11"/>
        <v>0</v>
      </c>
      <c r="AJ43" s="302">
        <f>VLOOKUP(E43,[0]!eff_week,2,FALSE)/1000*AB43*1600</f>
        <v>0</v>
      </c>
    </row>
    <row r="44" spans="2:36" x14ac:dyDescent="0.25">
      <c r="B44" s="84">
        <f t="shared" si="12"/>
        <v>39872</v>
      </c>
      <c r="C44" s="85">
        <f t="shared" si="13"/>
        <v>39878</v>
      </c>
      <c r="D44" s="77">
        <f t="shared" si="3"/>
        <v>39878</v>
      </c>
      <c r="E44" s="68">
        <v>18</v>
      </c>
      <c r="F44" s="266">
        <f>IF(ISERROR(VLOOKUP(E44,Crop!$X$3:$Y$70,2,FALSE)),0,VLOOKUP(E44,Crop!$X$3:$Y$70,2,FALSE))</f>
        <v>0</v>
      </c>
      <c r="G44" s="78">
        <f>IF(ISERROR(HLOOKUP($D$5,Kc!$B$3:$AI$57,paddy_rain!F44+3,FALSE)),0,HLOOKUP($D$5,Kc!$B$3:$AI$57,paddy_rain!F44+3,FALSE))</f>
        <v>0</v>
      </c>
      <c r="H44" s="90">
        <f t="shared" si="17"/>
        <v>0</v>
      </c>
      <c r="I44" s="91">
        <f t="shared" si="18"/>
        <v>0</v>
      </c>
      <c r="J44" s="91">
        <f t="shared" si="19"/>
        <v>0</v>
      </c>
      <c r="K44" s="91">
        <f t="shared" si="20"/>
        <v>0</v>
      </c>
      <c r="L44" s="91">
        <f t="shared" si="20"/>
        <v>0</v>
      </c>
      <c r="M44" s="91">
        <f t="shared" si="20"/>
        <v>0</v>
      </c>
      <c r="N44" s="91">
        <f t="shared" si="20"/>
        <v>0</v>
      </c>
      <c r="O44" s="91">
        <f t="shared" si="20"/>
        <v>0</v>
      </c>
      <c r="P44" s="91">
        <f t="shared" si="20"/>
        <v>0</v>
      </c>
      <c r="Q44" s="91">
        <f t="shared" si="20"/>
        <v>0</v>
      </c>
      <c r="R44" s="91">
        <f t="shared" si="20"/>
        <v>0</v>
      </c>
      <c r="S44" s="91">
        <f t="shared" si="20"/>
        <v>0</v>
      </c>
      <c r="T44" s="91">
        <f t="shared" si="20"/>
        <v>0</v>
      </c>
      <c r="U44" s="91">
        <f t="shared" si="21"/>
        <v>0</v>
      </c>
      <c r="V44" s="91">
        <f t="shared" si="21"/>
        <v>0</v>
      </c>
      <c r="W44" s="91">
        <f t="shared" si="21"/>
        <v>0</v>
      </c>
      <c r="X44" s="91">
        <f t="shared" si="21"/>
        <v>0</v>
      </c>
      <c r="Y44" s="91">
        <f t="shared" si="21"/>
        <v>0</v>
      </c>
      <c r="Z44" s="91">
        <f t="shared" si="21"/>
        <v>0</v>
      </c>
      <c r="AA44" s="91">
        <f t="shared" si="21"/>
        <v>0</v>
      </c>
      <c r="AB44" s="95">
        <f t="shared" si="16"/>
        <v>0</v>
      </c>
      <c r="AC44" s="264">
        <f>IF(ISERROR((H44*G44+I44*G43+J44*G42+K44*G41+L44*G40+M44*G39+N44*G38+O44*G37+P44*G36+Q44*G35+R44*G34+S44*G33+T44*G32+U44*G31+V44*G30+W44*G29+X44*G28+Y44*G27+Z44*G78+AA44*G77)/AB44),0,(H44*G44+I44*G43+J44*G42+K44*G41+L44*G40+M44*G39+N44*G38+O44*G37+P44*G36+Q44*G35+R44*G34+S44*G33+T44*G32+U44*G31+V44*G30+W44*G29+X44*G28+Y44*G27+Z44*G78+AA44*G77)/AB44)</f>
        <v>0</v>
      </c>
      <c r="AD44" s="78">
        <f>VLOOKUP($D$7,ETo!$B$4:$P$88,MONTH(D44)+2,FALSE)/4</f>
        <v>40.072642231962874</v>
      </c>
      <c r="AE44" s="78">
        <f t="shared" si="7"/>
        <v>0</v>
      </c>
      <c r="AF44" s="79">
        <f t="shared" si="8"/>
        <v>0</v>
      </c>
      <c r="AG44" s="79">
        <f t="shared" si="9"/>
        <v>0</v>
      </c>
      <c r="AH44" s="79">
        <f t="shared" si="10"/>
        <v>0</v>
      </c>
      <c r="AI44" s="79">
        <f t="shared" si="11"/>
        <v>0</v>
      </c>
      <c r="AJ44" s="302">
        <f>VLOOKUP(E44,[0]!eff_week,2,FALSE)/1000*AB44*1600</f>
        <v>0</v>
      </c>
    </row>
    <row r="45" spans="2:36" x14ac:dyDescent="0.25">
      <c r="B45" s="84">
        <f t="shared" si="12"/>
        <v>39879</v>
      </c>
      <c r="C45" s="85">
        <f t="shared" si="13"/>
        <v>39885</v>
      </c>
      <c r="D45" s="77">
        <f t="shared" si="3"/>
        <v>39885</v>
      </c>
      <c r="E45" s="68">
        <v>19</v>
      </c>
      <c r="F45" s="266">
        <f>IF(ISERROR(VLOOKUP(E45,Crop!$X$3:$Y$70,2,FALSE)),0,VLOOKUP(E45,Crop!$X$3:$Y$70,2,FALSE))</f>
        <v>0</v>
      </c>
      <c r="G45" s="78">
        <f>IF(ISERROR(HLOOKUP($D$5,Kc!$B$3:$AI$57,paddy_rain!F45+3,FALSE)),0,HLOOKUP($D$5,Kc!$B$3:$AI$57,paddy_rain!F45+3,FALSE))</f>
        <v>0</v>
      </c>
      <c r="H45" s="90">
        <f t="shared" si="17"/>
        <v>0</v>
      </c>
      <c r="I45" s="91">
        <f t="shared" si="18"/>
        <v>0</v>
      </c>
      <c r="J45" s="91">
        <f t="shared" si="19"/>
        <v>0</v>
      </c>
      <c r="K45" s="91">
        <f t="shared" si="20"/>
        <v>0</v>
      </c>
      <c r="L45" s="91">
        <f t="shared" si="20"/>
        <v>0</v>
      </c>
      <c r="M45" s="91">
        <f t="shared" si="20"/>
        <v>0</v>
      </c>
      <c r="N45" s="91">
        <f t="shared" si="20"/>
        <v>0</v>
      </c>
      <c r="O45" s="91">
        <f t="shared" si="20"/>
        <v>0</v>
      </c>
      <c r="P45" s="91">
        <f t="shared" si="20"/>
        <v>0</v>
      </c>
      <c r="Q45" s="91">
        <f t="shared" si="20"/>
        <v>0</v>
      </c>
      <c r="R45" s="91">
        <f t="shared" si="20"/>
        <v>0</v>
      </c>
      <c r="S45" s="91">
        <f t="shared" si="20"/>
        <v>0</v>
      </c>
      <c r="T45" s="91">
        <f t="shared" si="20"/>
        <v>0</v>
      </c>
      <c r="U45" s="91">
        <f t="shared" si="21"/>
        <v>0</v>
      </c>
      <c r="V45" s="91">
        <f t="shared" si="21"/>
        <v>0</v>
      </c>
      <c r="W45" s="91">
        <f t="shared" si="21"/>
        <v>0</v>
      </c>
      <c r="X45" s="91">
        <f t="shared" si="21"/>
        <v>0</v>
      </c>
      <c r="Y45" s="91">
        <f t="shared" si="21"/>
        <v>0</v>
      </c>
      <c r="Z45" s="91">
        <f t="shared" si="21"/>
        <v>0</v>
      </c>
      <c r="AA45" s="91">
        <f t="shared" si="21"/>
        <v>0</v>
      </c>
      <c r="AB45" s="95">
        <f t="shared" si="16"/>
        <v>0</v>
      </c>
      <c r="AC45" s="264">
        <f>IF(ISERROR((H45*G45+I45*G44+J45*G43+K45*G42+L45*G41+M45*G40+N45*G39+O45*G38+P45*G37+Q45*G36+R45*G35+S45*G34+T45*G33+U45*G32+V45*G31+W45*G30+X45*G29+Y45*G28+Z45*G27+AA45*G78)/AB45),0,(H45*G45+I45*G44+J45*G43+K45*G42+L45*G41+M45*G40+N45*G39+O45*G38+P45*G37+Q45*G36+R45*G35+S45*G34+T45*G33+U45*G32+V45*G31+W45*G30+X45*G29+Y45*G28+Z45*G27+AA45*G78)/AB45)</f>
        <v>0</v>
      </c>
      <c r="AD45" s="78">
        <f>VLOOKUP($D$7,ETo!$B$4:$P$88,MONTH(D45)+2,FALSE)/4</f>
        <v>40.072642231962874</v>
      </c>
      <c r="AE45" s="78">
        <f t="shared" si="7"/>
        <v>0</v>
      </c>
      <c r="AF45" s="79">
        <f t="shared" si="8"/>
        <v>0</v>
      </c>
      <c r="AG45" s="79">
        <f t="shared" si="9"/>
        <v>0</v>
      </c>
      <c r="AH45" s="79">
        <f t="shared" si="10"/>
        <v>0</v>
      </c>
      <c r="AI45" s="79">
        <f t="shared" si="11"/>
        <v>0</v>
      </c>
      <c r="AJ45" s="302">
        <f>VLOOKUP(E45,[0]!eff_week,2,FALSE)/1000*AB45*1600</f>
        <v>0</v>
      </c>
    </row>
    <row r="46" spans="2:36" x14ac:dyDescent="0.25">
      <c r="B46" s="84">
        <f t="shared" si="12"/>
        <v>39886</v>
      </c>
      <c r="C46" s="85">
        <f t="shared" si="13"/>
        <v>39892</v>
      </c>
      <c r="D46" s="77">
        <f t="shared" si="3"/>
        <v>39892</v>
      </c>
      <c r="E46" s="68">
        <v>20</v>
      </c>
      <c r="F46" s="266">
        <f>IF(ISERROR(VLOOKUP(E46,Crop!$X$3:$Y$70,2,FALSE)),0,VLOOKUP(E46,Crop!$X$3:$Y$70,2,FALSE))</f>
        <v>0</v>
      </c>
      <c r="G46" s="78">
        <f>IF(ISERROR(HLOOKUP($D$5,Kc!$B$3:$AI$57,paddy_rain!F46+3,FALSE)),0,HLOOKUP($D$5,Kc!$B$3:$AI$57,paddy_rain!F46+3,FALSE))</f>
        <v>0</v>
      </c>
      <c r="H46" s="90">
        <f t="shared" si="17"/>
        <v>0</v>
      </c>
      <c r="I46" s="91">
        <f t="shared" si="18"/>
        <v>0</v>
      </c>
      <c r="J46" s="91">
        <f t="shared" si="19"/>
        <v>0</v>
      </c>
      <c r="K46" s="91">
        <f t="shared" si="20"/>
        <v>0</v>
      </c>
      <c r="L46" s="91">
        <f t="shared" si="20"/>
        <v>0</v>
      </c>
      <c r="M46" s="91">
        <f t="shared" si="20"/>
        <v>0</v>
      </c>
      <c r="N46" s="91">
        <f t="shared" si="20"/>
        <v>0</v>
      </c>
      <c r="O46" s="91">
        <f t="shared" si="20"/>
        <v>0</v>
      </c>
      <c r="P46" s="91">
        <f t="shared" si="20"/>
        <v>0</v>
      </c>
      <c r="Q46" s="91">
        <f t="shared" si="20"/>
        <v>0</v>
      </c>
      <c r="R46" s="91">
        <f t="shared" si="20"/>
        <v>0</v>
      </c>
      <c r="S46" s="91">
        <f t="shared" si="20"/>
        <v>0</v>
      </c>
      <c r="T46" s="91">
        <f t="shared" si="20"/>
        <v>0</v>
      </c>
      <c r="U46" s="91">
        <f t="shared" si="21"/>
        <v>0</v>
      </c>
      <c r="V46" s="91">
        <f t="shared" si="21"/>
        <v>0</v>
      </c>
      <c r="W46" s="91">
        <f t="shared" si="21"/>
        <v>0</v>
      </c>
      <c r="X46" s="91">
        <f t="shared" si="21"/>
        <v>0</v>
      </c>
      <c r="Y46" s="91">
        <f t="shared" si="21"/>
        <v>0</v>
      </c>
      <c r="Z46" s="91">
        <f t="shared" si="21"/>
        <v>0</v>
      </c>
      <c r="AA46" s="91">
        <f t="shared" si="21"/>
        <v>0</v>
      </c>
      <c r="AB46" s="95">
        <f t="shared" si="16"/>
        <v>0</v>
      </c>
      <c r="AC46" s="264">
        <f>IF(ISERROR((H46*G46+I46*G45+J46*G44+K46*G43+L46*G42+M46*G41+N46*G40+O46*G39+P46*G38+Q46*G37+R46*G36+S46*G35+T46*G34+U46*G33+V46*G32+W46*G31+X46*G30+Y46*G29+Z46*G28+AA46*G27)/AB46),0,(H46*G46+I46*G45+J46*G44+K46*G43+L46*G42+M46*G41+N46*G40+O46*G39+P46*G38+Q46*G37+R46*G36+S46*G35+T46*G34+U46*G33+V46*G32+W46*G31+X46*G30+Y46*G29+Z46*G28+AA46*G27)/AB46)</f>
        <v>0</v>
      </c>
      <c r="AD46" s="78">
        <f>VLOOKUP($D$7,ETo!$B$4:$P$88,MONTH(D46)+2,FALSE)/4</f>
        <v>40.072642231962874</v>
      </c>
      <c r="AE46" s="78">
        <f t="shared" si="7"/>
        <v>0</v>
      </c>
      <c r="AF46" s="79">
        <f t="shared" si="8"/>
        <v>0</v>
      </c>
      <c r="AG46" s="79">
        <f t="shared" si="9"/>
        <v>0</v>
      </c>
      <c r="AH46" s="79">
        <f t="shared" si="10"/>
        <v>0</v>
      </c>
      <c r="AI46" s="79">
        <f t="shared" si="11"/>
        <v>0</v>
      </c>
      <c r="AJ46" s="302">
        <f>VLOOKUP(E46,[0]!eff_week,2,FALSE)/1000*AB46*1600</f>
        <v>0</v>
      </c>
    </row>
    <row r="47" spans="2:36" x14ac:dyDescent="0.25">
      <c r="B47" s="84">
        <f t="shared" si="12"/>
        <v>39893</v>
      </c>
      <c r="C47" s="85">
        <f t="shared" si="13"/>
        <v>39899</v>
      </c>
      <c r="D47" s="77">
        <f t="shared" si="3"/>
        <v>39899</v>
      </c>
      <c r="E47" s="68">
        <v>21</v>
      </c>
      <c r="F47" s="266">
        <f>IF(ISERROR(VLOOKUP(E47,Crop!$X$3:$Y$70,2,FALSE)),0,VLOOKUP(E47,Crop!$X$3:$Y$70,2,FALSE))</f>
        <v>0</v>
      </c>
      <c r="G47" s="78">
        <f>IF(ISERROR(HLOOKUP($D$5,Kc!$B$3:$AI$57,paddy_rain!F47+3,FALSE)),0,HLOOKUP($D$5,Kc!$B$3:$AI$57,paddy_rain!F47+3,FALSE))</f>
        <v>0</v>
      </c>
      <c r="H47" s="90">
        <f t="shared" si="17"/>
        <v>0</v>
      </c>
      <c r="I47" s="91">
        <f t="shared" si="18"/>
        <v>0</v>
      </c>
      <c r="J47" s="91">
        <f t="shared" si="19"/>
        <v>0</v>
      </c>
      <c r="K47" s="91">
        <f t="shared" ref="K47:T56" si="22">IF(J46&gt;0,IF(K$26&gt;$E$9,0,VLOOKUP(K$26,$F$3:$G$23,2,FALSE)),0)</f>
        <v>0</v>
      </c>
      <c r="L47" s="91">
        <f t="shared" si="22"/>
        <v>0</v>
      </c>
      <c r="M47" s="91">
        <f t="shared" si="22"/>
        <v>0</v>
      </c>
      <c r="N47" s="91">
        <f t="shared" si="22"/>
        <v>0</v>
      </c>
      <c r="O47" s="91">
        <f t="shared" si="22"/>
        <v>0</v>
      </c>
      <c r="P47" s="91">
        <f t="shared" si="22"/>
        <v>0</v>
      </c>
      <c r="Q47" s="91">
        <f t="shared" si="22"/>
        <v>0</v>
      </c>
      <c r="R47" s="91">
        <f t="shared" si="22"/>
        <v>0</v>
      </c>
      <c r="S47" s="91">
        <f t="shared" si="22"/>
        <v>0</v>
      </c>
      <c r="T47" s="91">
        <f t="shared" si="22"/>
        <v>0</v>
      </c>
      <c r="U47" s="91">
        <f t="shared" ref="U47:AA56" si="23">IF(T46&gt;0,IF(U$26&gt;$E$9,0,VLOOKUP(U$26,$F$3:$G$23,2,FALSE)),0)</f>
        <v>0</v>
      </c>
      <c r="V47" s="91">
        <f t="shared" si="23"/>
        <v>0</v>
      </c>
      <c r="W47" s="91">
        <f t="shared" si="23"/>
        <v>0</v>
      </c>
      <c r="X47" s="91">
        <f t="shared" si="23"/>
        <v>0</v>
      </c>
      <c r="Y47" s="91">
        <f t="shared" si="23"/>
        <v>0</v>
      </c>
      <c r="Z47" s="91">
        <f t="shared" si="23"/>
        <v>0</v>
      </c>
      <c r="AA47" s="91">
        <f t="shared" si="23"/>
        <v>0</v>
      </c>
      <c r="AB47" s="95">
        <f t="shared" si="16"/>
        <v>0</v>
      </c>
      <c r="AC47" s="264">
        <f>IF(ISERROR((H47*G47+I47*G46+J47*G45+K47*G44+L47*G43+M47*G42+N47*G41+O47*G40+P47*G39+Q47*G38+R47*G37+S47*G36+T47*G35+U47*G34+V47*G33+W47*G32+X47*G31+Y47*G30+Z47*G29+AA47*G28)/AB47),0,(H47*G47+I47*G46+J47*G45+K47*G44+L47*G43+M47*G42+N47*G41+O47*G40+P47*G39+Q47*G38+R47*G37+S47*G36+T47*G35+U47*G34+V47*G33+W47*G32+X47*G31+Y47*G30+Z47*G29+AA47*G28)/AB47)</f>
        <v>0</v>
      </c>
      <c r="AD47" s="78">
        <f>VLOOKUP($D$7,ETo!$B$4:$P$88,MONTH(D47)+2,FALSE)/4</f>
        <v>40.072642231962874</v>
      </c>
      <c r="AE47" s="78">
        <f t="shared" si="7"/>
        <v>0</v>
      </c>
      <c r="AF47" s="79">
        <f t="shared" si="8"/>
        <v>0</v>
      </c>
      <c r="AG47" s="79">
        <f t="shared" si="9"/>
        <v>0</v>
      </c>
      <c r="AH47" s="79">
        <f t="shared" si="10"/>
        <v>0</v>
      </c>
      <c r="AI47" s="79">
        <f t="shared" si="11"/>
        <v>0</v>
      </c>
      <c r="AJ47" s="302">
        <f>VLOOKUP(E47,[0]!eff_week,2,FALSE)/1000*AB47*1600</f>
        <v>0</v>
      </c>
    </row>
    <row r="48" spans="2:36" x14ac:dyDescent="0.25">
      <c r="B48" s="84">
        <f t="shared" si="12"/>
        <v>39900</v>
      </c>
      <c r="C48" s="85">
        <f t="shared" si="13"/>
        <v>39906</v>
      </c>
      <c r="D48" s="77">
        <f t="shared" si="3"/>
        <v>39906</v>
      </c>
      <c r="E48" s="68">
        <v>22</v>
      </c>
      <c r="F48" s="266">
        <f>IF(ISERROR(VLOOKUP(E48,Crop!$X$3:$Y$70,2,FALSE)),0,VLOOKUP(E48,Crop!$X$3:$Y$70,2,FALSE))</f>
        <v>0</v>
      </c>
      <c r="G48" s="78">
        <f>IF(ISERROR(HLOOKUP($D$5,Kc!$B$3:$AI$57,paddy_rain!F48+3,FALSE)),0,HLOOKUP($D$5,Kc!$B$3:$AI$57,paddy_rain!F48+3,FALSE))</f>
        <v>0</v>
      </c>
      <c r="H48" s="90">
        <f t="shared" si="17"/>
        <v>0</v>
      </c>
      <c r="I48" s="91">
        <f t="shared" si="18"/>
        <v>0</v>
      </c>
      <c r="J48" s="91">
        <f t="shared" si="19"/>
        <v>0</v>
      </c>
      <c r="K48" s="91">
        <f t="shared" si="22"/>
        <v>0</v>
      </c>
      <c r="L48" s="91">
        <f t="shared" si="22"/>
        <v>0</v>
      </c>
      <c r="M48" s="91">
        <f t="shared" si="22"/>
        <v>0</v>
      </c>
      <c r="N48" s="91">
        <f t="shared" si="22"/>
        <v>0</v>
      </c>
      <c r="O48" s="91">
        <f t="shared" si="22"/>
        <v>0</v>
      </c>
      <c r="P48" s="91">
        <f t="shared" si="22"/>
        <v>0</v>
      </c>
      <c r="Q48" s="91">
        <f t="shared" si="22"/>
        <v>0</v>
      </c>
      <c r="R48" s="91">
        <f t="shared" si="22"/>
        <v>0</v>
      </c>
      <c r="S48" s="91">
        <f t="shared" si="22"/>
        <v>0</v>
      </c>
      <c r="T48" s="91">
        <f t="shared" si="22"/>
        <v>0</v>
      </c>
      <c r="U48" s="91">
        <f t="shared" si="23"/>
        <v>0</v>
      </c>
      <c r="V48" s="91">
        <f t="shared" si="23"/>
        <v>0</v>
      </c>
      <c r="W48" s="91">
        <f t="shared" si="23"/>
        <v>0</v>
      </c>
      <c r="X48" s="91">
        <f t="shared" si="23"/>
        <v>0</v>
      </c>
      <c r="Y48" s="91">
        <f t="shared" si="23"/>
        <v>0</v>
      </c>
      <c r="Z48" s="91">
        <f t="shared" si="23"/>
        <v>0</v>
      </c>
      <c r="AA48" s="91">
        <f t="shared" si="23"/>
        <v>0</v>
      </c>
      <c r="AB48" s="95">
        <f t="shared" si="16"/>
        <v>0</v>
      </c>
      <c r="AC48" s="264">
        <f t="shared" ref="AC48:AC78" si="24">IF(ISERROR((H48*G48+I48*G47+J48*G46+K48*G45+L48*G44+M48*G43+N48*G42+O48*G41+P48*G40+Q48*G39+R48*G38+S48*G37+T48*G36+U48*G35+V48*G34+W48*G33+X48*G32+Y48*G31+Z48*G30+AA48*G29)/AB48),0,(H48*G48+I48*G47+J48*G46+K48*G45+L48*G44+M48*G43+N48*G42+O48*G41+P48*G40+Q48*G39+R48*G38+S48*G37+T48*G36+U48*G35+V48*G34+W48*G33+X48*G32+Y48*G31+Z48*G30+AA48*G29)/AB48)</f>
        <v>0</v>
      </c>
      <c r="AD48" s="78">
        <f>VLOOKUP($D$7,ETo!$B$4:$P$88,MONTH(D48)+2,FALSE)/4</f>
        <v>40.824968670984831</v>
      </c>
      <c r="AE48" s="78">
        <f t="shared" si="7"/>
        <v>0</v>
      </c>
      <c r="AF48" s="79">
        <f t="shared" si="8"/>
        <v>0</v>
      </c>
      <c r="AG48" s="79">
        <f t="shared" si="9"/>
        <v>0</v>
      </c>
      <c r="AH48" s="79">
        <f t="shared" si="10"/>
        <v>0</v>
      </c>
      <c r="AI48" s="79">
        <f t="shared" si="11"/>
        <v>0</v>
      </c>
      <c r="AJ48" s="302">
        <f>VLOOKUP(E48,[0]!eff_week,2,FALSE)/1000*AB48*1600</f>
        <v>0</v>
      </c>
    </row>
    <row r="49" spans="2:36" x14ac:dyDescent="0.25">
      <c r="B49" s="84">
        <f t="shared" si="12"/>
        <v>39907</v>
      </c>
      <c r="C49" s="85">
        <f t="shared" si="13"/>
        <v>39913</v>
      </c>
      <c r="D49" s="77">
        <f t="shared" si="3"/>
        <v>39913</v>
      </c>
      <c r="E49" s="68">
        <v>23</v>
      </c>
      <c r="F49" s="266">
        <f>IF(ISERROR(VLOOKUP(E49,Crop!$X$3:$Y$70,2,FALSE)),0,VLOOKUP(E49,Crop!$X$3:$Y$70,2,FALSE))</f>
        <v>0</v>
      </c>
      <c r="G49" s="78">
        <f>IF(ISERROR(HLOOKUP($D$5,Kc!$B$3:$AI$57,paddy_rain!F49+3,FALSE)),0,HLOOKUP($D$5,Kc!$B$3:$AI$57,paddy_rain!F49+3,FALSE))</f>
        <v>0</v>
      </c>
      <c r="H49" s="90">
        <f t="shared" si="17"/>
        <v>0</v>
      </c>
      <c r="I49" s="91">
        <f t="shared" si="18"/>
        <v>0</v>
      </c>
      <c r="J49" s="91">
        <f t="shared" si="19"/>
        <v>0</v>
      </c>
      <c r="K49" s="91">
        <f t="shared" si="22"/>
        <v>0</v>
      </c>
      <c r="L49" s="91">
        <f t="shared" si="22"/>
        <v>0</v>
      </c>
      <c r="M49" s="91">
        <f t="shared" si="22"/>
        <v>0</v>
      </c>
      <c r="N49" s="91">
        <f t="shared" si="22"/>
        <v>0</v>
      </c>
      <c r="O49" s="91">
        <f t="shared" si="22"/>
        <v>0</v>
      </c>
      <c r="P49" s="91">
        <f t="shared" si="22"/>
        <v>0</v>
      </c>
      <c r="Q49" s="91">
        <f t="shared" si="22"/>
        <v>0</v>
      </c>
      <c r="R49" s="91">
        <f t="shared" si="22"/>
        <v>0</v>
      </c>
      <c r="S49" s="91">
        <f t="shared" si="22"/>
        <v>0</v>
      </c>
      <c r="T49" s="91">
        <f t="shared" si="22"/>
        <v>0</v>
      </c>
      <c r="U49" s="91">
        <f t="shared" si="23"/>
        <v>0</v>
      </c>
      <c r="V49" s="91">
        <f t="shared" si="23"/>
        <v>0</v>
      </c>
      <c r="W49" s="91">
        <f t="shared" si="23"/>
        <v>0</v>
      </c>
      <c r="X49" s="91">
        <f t="shared" si="23"/>
        <v>0</v>
      </c>
      <c r="Y49" s="91">
        <f t="shared" si="23"/>
        <v>0</v>
      </c>
      <c r="Z49" s="91">
        <f t="shared" si="23"/>
        <v>0</v>
      </c>
      <c r="AA49" s="91">
        <f t="shared" si="23"/>
        <v>0</v>
      </c>
      <c r="AB49" s="95">
        <f t="shared" si="16"/>
        <v>0</v>
      </c>
      <c r="AC49" s="264">
        <f t="shared" si="24"/>
        <v>0</v>
      </c>
      <c r="AD49" s="78">
        <f>VLOOKUP($D$7,ETo!$B$4:$P$88,MONTH(D49)+2,FALSE)/4</f>
        <v>40.824968670984831</v>
      </c>
      <c r="AE49" s="78">
        <f t="shared" si="7"/>
        <v>0</v>
      </c>
      <c r="AF49" s="79">
        <f t="shared" si="8"/>
        <v>0</v>
      </c>
      <c r="AG49" s="79">
        <f t="shared" si="9"/>
        <v>0</v>
      </c>
      <c r="AH49" s="79">
        <f t="shared" si="10"/>
        <v>0</v>
      </c>
      <c r="AI49" s="79">
        <f t="shared" si="11"/>
        <v>0</v>
      </c>
      <c r="AJ49" s="302">
        <f>VLOOKUP(E49,[0]!eff_week,2,FALSE)/1000*AB49*1600</f>
        <v>0</v>
      </c>
    </row>
    <row r="50" spans="2:36" x14ac:dyDescent="0.25">
      <c r="B50" s="84">
        <f t="shared" si="12"/>
        <v>39914</v>
      </c>
      <c r="C50" s="85">
        <f t="shared" si="13"/>
        <v>39920</v>
      </c>
      <c r="D50" s="77">
        <f t="shared" si="3"/>
        <v>39920</v>
      </c>
      <c r="E50" s="68">
        <v>24</v>
      </c>
      <c r="F50" s="266">
        <f>IF(ISERROR(VLOOKUP(E50,Crop!$X$3:$Y$70,2,FALSE)),0,VLOOKUP(E50,Crop!$X$3:$Y$70,2,FALSE))</f>
        <v>0</v>
      </c>
      <c r="G50" s="78">
        <f>IF(ISERROR(HLOOKUP($D$5,Kc!$B$3:$AI$57,paddy_rain!F50+3,FALSE)),0,HLOOKUP($D$5,Kc!$B$3:$AI$57,paddy_rain!F50+3,FALSE))</f>
        <v>0</v>
      </c>
      <c r="H50" s="90">
        <f t="shared" si="17"/>
        <v>0</v>
      </c>
      <c r="I50" s="91">
        <f t="shared" si="18"/>
        <v>0</v>
      </c>
      <c r="J50" s="91">
        <f t="shared" si="19"/>
        <v>0</v>
      </c>
      <c r="K50" s="91">
        <f t="shared" si="22"/>
        <v>0</v>
      </c>
      <c r="L50" s="91">
        <f t="shared" si="22"/>
        <v>0</v>
      </c>
      <c r="M50" s="91">
        <f t="shared" si="22"/>
        <v>0</v>
      </c>
      <c r="N50" s="91">
        <f t="shared" si="22"/>
        <v>0</v>
      </c>
      <c r="O50" s="91">
        <f t="shared" si="22"/>
        <v>0</v>
      </c>
      <c r="P50" s="91">
        <f t="shared" si="22"/>
        <v>0</v>
      </c>
      <c r="Q50" s="91">
        <f t="shared" si="22"/>
        <v>0</v>
      </c>
      <c r="R50" s="91">
        <f t="shared" si="22"/>
        <v>0</v>
      </c>
      <c r="S50" s="91">
        <f t="shared" si="22"/>
        <v>0</v>
      </c>
      <c r="T50" s="91">
        <f t="shared" si="22"/>
        <v>0</v>
      </c>
      <c r="U50" s="91">
        <f t="shared" si="23"/>
        <v>0</v>
      </c>
      <c r="V50" s="91">
        <f t="shared" si="23"/>
        <v>0</v>
      </c>
      <c r="W50" s="91">
        <f t="shared" si="23"/>
        <v>0</v>
      </c>
      <c r="X50" s="91">
        <f t="shared" si="23"/>
        <v>0</v>
      </c>
      <c r="Y50" s="91">
        <f t="shared" si="23"/>
        <v>0</v>
      </c>
      <c r="Z50" s="91">
        <f t="shared" si="23"/>
        <v>0</v>
      </c>
      <c r="AA50" s="91">
        <f t="shared" si="23"/>
        <v>0</v>
      </c>
      <c r="AB50" s="95">
        <f t="shared" si="16"/>
        <v>0</v>
      </c>
      <c r="AC50" s="264">
        <f t="shared" si="24"/>
        <v>0</v>
      </c>
      <c r="AD50" s="78">
        <f>VLOOKUP($D$7,ETo!$B$4:$P$88,MONTH(D50)+2,FALSE)/4</f>
        <v>40.824968670984831</v>
      </c>
      <c r="AE50" s="78">
        <f t="shared" si="7"/>
        <v>0</v>
      </c>
      <c r="AF50" s="79">
        <f t="shared" si="8"/>
        <v>0</v>
      </c>
      <c r="AG50" s="79">
        <f t="shared" si="9"/>
        <v>0</v>
      </c>
      <c r="AH50" s="79">
        <f t="shared" si="10"/>
        <v>0</v>
      </c>
      <c r="AI50" s="79">
        <f t="shared" si="11"/>
        <v>0</v>
      </c>
      <c r="AJ50" s="302">
        <f>VLOOKUP(E50,[0]!eff_week,2,FALSE)/1000*AB50*1600</f>
        <v>0</v>
      </c>
    </row>
    <row r="51" spans="2:36" x14ac:dyDescent="0.25">
      <c r="B51" s="84">
        <f t="shared" si="12"/>
        <v>39921</v>
      </c>
      <c r="C51" s="85">
        <f t="shared" si="13"/>
        <v>39927</v>
      </c>
      <c r="D51" s="77">
        <f t="shared" si="3"/>
        <v>39927</v>
      </c>
      <c r="E51" s="68">
        <v>25</v>
      </c>
      <c r="F51" s="266">
        <f>IF(ISERROR(VLOOKUP(E51,Crop!$X$3:$Y$70,2,FALSE)),0,VLOOKUP(E51,Crop!$X$3:$Y$70,2,FALSE))</f>
        <v>0</v>
      </c>
      <c r="G51" s="78">
        <f>IF(ISERROR(HLOOKUP($D$5,Kc!$B$3:$AI$57,paddy_rain!F51+3,FALSE)),0,HLOOKUP($D$5,Kc!$B$3:$AI$57,paddy_rain!F51+3,FALSE))</f>
        <v>0</v>
      </c>
      <c r="H51" s="90">
        <f t="shared" si="17"/>
        <v>0</v>
      </c>
      <c r="I51" s="91">
        <f t="shared" si="18"/>
        <v>0</v>
      </c>
      <c r="J51" s="91">
        <f t="shared" si="19"/>
        <v>0</v>
      </c>
      <c r="K51" s="91">
        <f t="shared" si="22"/>
        <v>0</v>
      </c>
      <c r="L51" s="91">
        <f t="shared" si="22"/>
        <v>0</v>
      </c>
      <c r="M51" s="91">
        <f t="shared" si="22"/>
        <v>0</v>
      </c>
      <c r="N51" s="91">
        <f t="shared" si="22"/>
        <v>0</v>
      </c>
      <c r="O51" s="91">
        <f t="shared" si="22"/>
        <v>0</v>
      </c>
      <c r="P51" s="91">
        <f t="shared" si="22"/>
        <v>0</v>
      </c>
      <c r="Q51" s="91">
        <f t="shared" si="22"/>
        <v>0</v>
      </c>
      <c r="R51" s="91">
        <f t="shared" si="22"/>
        <v>0</v>
      </c>
      <c r="S51" s="91">
        <f t="shared" si="22"/>
        <v>0</v>
      </c>
      <c r="T51" s="91">
        <f t="shared" si="22"/>
        <v>0</v>
      </c>
      <c r="U51" s="91">
        <f t="shared" si="23"/>
        <v>0</v>
      </c>
      <c r="V51" s="91">
        <f t="shared" si="23"/>
        <v>0</v>
      </c>
      <c r="W51" s="91">
        <f t="shared" si="23"/>
        <v>0</v>
      </c>
      <c r="X51" s="91">
        <f t="shared" si="23"/>
        <v>0</v>
      </c>
      <c r="Y51" s="91">
        <f t="shared" si="23"/>
        <v>0</v>
      </c>
      <c r="Z51" s="91">
        <f t="shared" si="23"/>
        <v>0</v>
      </c>
      <c r="AA51" s="91">
        <f t="shared" si="23"/>
        <v>0</v>
      </c>
      <c r="AB51" s="95">
        <f t="shared" si="16"/>
        <v>0</v>
      </c>
      <c r="AC51" s="264">
        <f t="shared" si="24"/>
        <v>0</v>
      </c>
      <c r="AD51" s="78">
        <f>VLOOKUP($D$7,ETo!$B$4:$P$88,MONTH(D51)+2,FALSE)/4</f>
        <v>40.824968670984831</v>
      </c>
      <c r="AE51" s="78">
        <f t="shared" si="7"/>
        <v>0</v>
      </c>
      <c r="AF51" s="79">
        <f t="shared" si="8"/>
        <v>0</v>
      </c>
      <c r="AG51" s="79">
        <f t="shared" si="9"/>
        <v>0</v>
      </c>
      <c r="AH51" s="79">
        <f t="shared" si="10"/>
        <v>0</v>
      </c>
      <c r="AI51" s="79">
        <f t="shared" si="11"/>
        <v>0</v>
      </c>
      <c r="AJ51" s="302">
        <f>VLOOKUP(E51,[0]!eff_week,2,FALSE)/1000*AB51*1600</f>
        <v>0</v>
      </c>
    </row>
    <row r="52" spans="2:36" x14ac:dyDescent="0.25">
      <c r="B52" s="84">
        <f t="shared" si="12"/>
        <v>39928</v>
      </c>
      <c r="C52" s="85">
        <f t="shared" si="13"/>
        <v>39934</v>
      </c>
      <c r="D52" s="77">
        <f t="shared" si="3"/>
        <v>39934</v>
      </c>
      <c r="E52" s="68">
        <v>26</v>
      </c>
      <c r="F52" s="266">
        <f>IF(ISERROR(VLOOKUP(E52,Crop!$X$3:$Y$70,2,FALSE)),0,VLOOKUP(E52,Crop!$X$3:$Y$70,2,FALSE))</f>
        <v>0</v>
      </c>
      <c r="G52" s="78">
        <f>IF(ISERROR(HLOOKUP($D$5,Kc!$B$3:$AI$57,paddy_rain!F52+3,FALSE)),0,HLOOKUP($D$5,Kc!$B$3:$AI$57,paddy_rain!F52+3,FALSE))</f>
        <v>0</v>
      </c>
      <c r="H52" s="90">
        <f t="shared" si="17"/>
        <v>0</v>
      </c>
      <c r="I52" s="91">
        <f t="shared" si="18"/>
        <v>0</v>
      </c>
      <c r="J52" s="91">
        <f t="shared" si="19"/>
        <v>0</v>
      </c>
      <c r="K52" s="91">
        <f t="shared" si="22"/>
        <v>0</v>
      </c>
      <c r="L52" s="91">
        <f t="shared" si="22"/>
        <v>0</v>
      </c>
      <c r="M52" s="91">
        <f t="shared" si="22"/>
        <v>0</v>
      </c>
      <c r="N52" s="91">
        <f t="shared" si="22"/>
        <v>0</v>
      </c>
      <c r="O52" s="91">
        <f t="shared" si="22"/>
        <v>0</v>
      </c>
      <c r="P52" s="91">
        <f t="shared" si="22"/>
        <v>0</v>
      </c>
      <c r="Q52" s="91">
        <f t="shared" si="22"/>
        <v>0</v>
      </c>
      <c r="R52" s="91">
        <f t="shared" si="22"/>
        <v>0</v>
      </c>
      <c r="S52" s="91">
        <f t="shared" si="22"/>
        <v>0</v>
      </c>
      <c r="T52" s="91">
        <f t="shared" si="22"/>
        <v>0</v>
      </c>
      <c r="U52" s="91">
        <f t="shared" si="23"/>
        <v>0</v>
      </c>
      <c r="V52" s="91">
        <f t="shared" si="23"/>
        <v>0</v>
      </c>
      <c r="W52" s="91">
        <f t="shared" si="23"/>
        <v>0</v>
      </c>
      <c r="X52" s="91">
        <f t="shared" si="23"/>
        <v>0</v>
      </c>
      <c r="Y52" s="91">
        <f t="shared" si="23"/>
        <v>0</v>
      </c>
      <c r="Z52" s="91">
        <f t="shared" si="23"/>
        <v>0</v>
      </c>
      <c r="AA52" s="91">
        <f t="shared" si="23"/>
        <v>0</v>
      </c>
      <c r="AB52" s="95">
        <f t="shared" si="16"/>
        <v>0</v>
      </c>
      <c r="AC52" s="264">
        <f t="shared" si="24"/>
        <v>0</v>
      </c>
      <c r="AD52" s="78">
        <f>VLOOKUP($D$7,ETo!$B$4:$P$88,MONTH(D52)+2,FALSE)/4</f>
        <v>38.037388213563702</v>
      </c>
      <c r="AE52" s="78">
        <f t="shared" si="7"/>
        <v>0</v>
      </c>
      <c r="AF52" s="79">
        <f t="shared" si="8"/>
        <v>0</v>
      </c>
      <c r="AG52" s="79">
        <f t="shared" si="9"/>
        <v>0</v>
      </c>
      <c r="AH52" s="79">
        <f t="shared" si="10"/>
        <v>0</v>
      </c>
      <c r="AI52" s="79">
        <f t="shared" si="11"/>
        <v>0</v>
      </c>
      <c r="AJ52" s="302">
        <f>VLOOKUP(E52,[0]!eff_week,2,FALSE)/1000*AB52*1600</f>
        <v>0</v>
      </c>
    </row>
    <row r="53" spans="2:36" x14ac:dyDescent="0.25">
      <c r="B53" s="84">
        <f t="shared" si="12"/>
        <v>39935</v>
      </c>
      <c r="C53" s="85">
        <f t="shared" si="13"/>
        <v>39941</v>
      </c>
      <c r="D53" s="77">
        <f t="shared" si="3"/>
        <v>39941</v>
      </c>
      <c r="E53" s="68">
        <v>27</v>
      </c>
      <c r="F53" s="266">
        <f>IF(ISERROR(VLOOKUP(E53,Crop!$X$3:$Y$70,2,FALSE)),0,VLOOKUP(E53,Crop!$X$3:$Y$70,2,FALSE))</f>
        <v>0</v>
      </c>
      <c r="G53" s="78">
        <f>IF(ISERROR(HLOOKUP($D$5,Kc!$B$3:$AI$57,paddy_rain!F53+3,FALSE)),0,HLOOKUP($D$5,Kc!$B$3:$AI$57,paddy_rain!F53+3,FALSE))</f>
        <v>0</v>
      </c>
      <c r="H53" s="90">
        <f t="shared" si="17"/>
        <v>0</v>
      </c>
      <c r="I53" s="91">
        <f t="shared" si="18"/>
        <v>0</v>
      </c>
      <c r="J53" s="91">
        <f t="shared" si="19"/>
        <v>0</v>
      </c>
      <c r="K53" s="91">
        <f t="shared" si="22"/>
        <v>0</v>
      </c>
      <c r="L53" s="91">
        <f t="shared" si="22"/>
        <v>0</v>
      </c>
      <c r="M53" s="91">
        <f t="shared" si="22"/>
        <v>0</v>
      </c>
      <c r="N53" s="91">
        <f t="shared" si="22"/>
        <v>0</v>
      </c>
      <c r="O53" s="91">
        <f t="shared" si="22"/>
        <v>0</v>
      </c>
      <c r="P53" s="91">
        <f t="shared" si="22"/>
        <v>0</v>
      </c>
      <c r="Q53" s="91">
        <f t="shared" si="22"/>
        <v>0</v>
      </c>
      <c r="R53" s="91">
        <f t="shared" si="22"/>
        <v>0</v>
      </c>
      <c r="S53" s="91">
        <f t="shared" si="22"/>
        <v>0</v>
      </c>
      <c r="T53" s="91">
        <f t="shared" si="22"/>
        <v>0</v>
      </c>
      <c r="U53" s="91">
        <f t="shared" si="23"/>
        <v>0</v>
      </c>
      <c r="V53" s="91">
        <f t="shared" si="23"/>
        <v>0</v>
      </c>
      <c r="W53" s="91">
        <f t="shared" si="23"/>
        <v>0</v>
      </c>
      <c r="X53" s="91">
        <f t="shared" si="23"/>
        <v>0</v>
      </c>
      <c r="Y53" s="91">
        <f t="shared" si="23"/>
        <v>0</v>
      </c>
      <c r="Z53" s="91">
        <f t="shared" si="23"/>
        <v>0</v>
      </c>
      <c r="AA53" s="91">
        <f t="shared" si="23"/>
        <v>0</v>
      </c>
      <c r="AB53" s="95">
        <f t="shared" si="16"/>
        <v>0</v>
      </c>
      <c r="AC53" s="264">
        <f t="shared" si="24"/>
        <v>0</v>
      </c>
      <c r="AD53" s="78">
        <f>VLOOKUP($D$7,ETo!$B$4:$P$88,MONTH(D53)+2,FALSE)/4</f>
        <v>38.037388213563702</v>
      </c>
      <c r="AE53" s="78">
        <f t="shared" si="7"/>
        <v>0</v>
      </c>
      <c r="AF53" s="79">
        <f t="shared" si="8"/>
        <v>0</v>
      </c>
      <c r="AG53" s="79">
        <f t="shared" si="9"/>
        <v>0</v>
      </c>
      <c r="AH53" s="79">
        <f t="shared" si="10"/>
        <v>0</v>
      </c>
      <c r="AI53" s="79">
        <f t="shared" si="11"/>
        <v>0</v>
      </c>
      <c r="AJ53" s="302">
        <f>VLOOKUP(E53,[0]!eff_week,2,FALSE)/1000*AB53*1600</f>
        <v>0</v>
      </c>
    </row>
    <row r="54" spans="2:36" x14ac:dyDescent="0.25">
      <c r="B54" s="84">
        <f t="shared" si="12"/>
        <v>39942</v>
      </c>
      <c r="C54" s="85">
        <f t="shared" si="13"/>
        <v>39948</v>
      </c>
      <c r="D54" s="77">
        <f t="shared" si="3"/>
        <v>39948</v>
      </c>
      <c r="E54" s="68">
        <v>28</v>
      </c>
      <c r="F54" s="266">
        <f>IF(ISERROR(VLOOKUP(E54,Crop!$X$3:$Y$70,2,FALSE)),0,VLOOKUP(E54,Crop!$X$3:$Y$70,2,FALSE))</f>
        <v>0</v>
      </c>
      <c r="G54" s="78">
        <f>IF(ISERROR(HLOOKUP($D$5,Kc!$B$3:$AI$57,paddy_rain!F54+3,FALSE)),0,HLOOKUP($D$5,Kc!$B$3:$AI$57,paddy_rain!F54+3,FALSE))</f>
        <v>0</v>
      </c>
      <c r="H54" s="90">
        <f t="shared" si="17"/>
        <v>0</v>
      </c>
      <c r="I54" s="91">
        <f t="shared" si="18"/>
        <v>0</v>
      </c>
      <c r="J54" s="91">
        <f t="shared" si="19"/>
        <v>0</v>
      </c>
      <c r="K54" s="91">
        <f t="shared" si="22"/>
        <v>0</v>
      </c>
      <c r="L54" s="91">
        <f t="shared" si="22"/>
        <v>0</v>
      </c>
      <c r="M54" s="91">
        <f t="shared" si="22"/>
        <v>0</v>
      </c>
      <c r="N54" s="91">
        <f t="shared" si="22"/>
        <v>0</v>
      </c>
      <c r="O54" s="91">
        <f t="shared" si="22"/>
        <v>0</v>
      </c>
      <c r="P54" s="91">
        <f t="shared" si="22"/>
        <v>0</v>
      </c>
      <c r="Q54" s="91">
        <f t="shared" si="22"/>
        <v>0</v>
      </c>
      <c r="R54" s="91">
        <f t="shared" si="22"/>
        <v>0</v>
      </c>
      <c r="S54" s="91">
        <f t="shared" si="22"/>
        <v>0</v>
      </c>
      <c r="T54" s="91">
        <f t="shared" si="22"/>
        <v>0</v>
      </c>
      <c r="U54" s="91">
        <f t="shared" si="23"/>
        <v>0</v>
      </c>
      <c r="V54" s="91">
        <f t="shared" si="23"/>
        <v>0</v>
      </c>
      <c r="W54" s="91">
        <f t="shared" si="23"/>
        <v>0</v>
      </c>
      <c r="X54" s="91">
        <f t="shared" si="23"/>
        <v>0</v>
      </c>
      <c r="Y54" s="91">
        <f t="shared" si="23"/>
        <v>0</v>
      </c>
      <c r="Z54" s="91">
        <f t="shared" si="23"/>
        <v>0</v>
      </c>
      <c r="AA54" s="91">
        <f t="shared" si="23"/>
        <v>0</v>
      </c>
      <c r="AB54" s="95">
        <f t="shared" si="16"/>
        <v>0</v>
      </c>
      <c r="AC54" s="264">
        <f t="shared" si="24"/>
        <v>0</v>
      </c>
      <c r="AD54" s="78">
        <f>VLOOKUP($D$7,ETo!$B$4:$P$88,MONTH(D54)+2,FALSE)/4</f>
        <v>38.037388213563702</v>
      </c>
      <c r="AE54" s="78">
        <f t="shared" si="7"/>
        <v>0</v>
      </c>
      <c r="AF54" s="79">
        <f t="shared" si="8"/>
        <v>0</v>
      </c>
      <c r="AG54" s="79">
        <f t="shared" si="9"/>
        <v>0</v>
      </c>
      <c r="AH54" s="79">
        <f t="shared" si="10"/>
        <v>0</v>
      </c>
      <c r="AI54" s="79">
        <f t="shared" si="11"/>
        <v>0</v>
      </c>
      <c r="AJ54" s="302">
        <f>VLOOKUP(E54,[0]!eff_week,2,FALSE)/1000*AB54*1600</f>
        <v>0</v>
      </c>
    </row>
    <row r="55" spans="2:36" x14ac:dyDescent="0.25">
      <c r="B55" s="84">
        <f t="shared" si="12"/>
        <v>39949</v>
      </c>
      <c r="C55" s="85">
        <f t="shared" si="13"/>
        <v>39955</v>
      </c>
      <c r="D55" s="77">
        <f t="shared" si="3"/>
        <v>39955</v>
      </c>
      <c r="E55" s="68">
        <v>29</v>
      </c>
      <c r="F55" s="266">
        <f>IF(ISERROR(VLOOKUP(E55,Crop!$X$3:$Y$70,2,FALSE)),0,VLOOKUP(E55,Crop!$X$3:$Y$70,2,FALSE))</f>
        <v>0</v>
      </c>
      <c r="G55" s="78">
        <f>IF(ISERROR(HLOOKUP($D$5,Kc!$B$3:$AI$57,paddy_rain!F55+3,FALSE)),0,HLOOKUP($D$5,Kc!$B$3:$AI$57,paddy_rain!F55+3,FALSE))</f>
        <v>0</v>
      </c>
      <c r="H55" s="90">
        <f t="shared" si="17"/>
        <v>0</v>
      </c>
      <c r="I55" s="91">
        <f t="shared" si="18"/>
        <v>0</v>
      </c>
      <c r="J55" s="91">
        <f t="shared" si="19"/>
        <v>0</v>
      </c>
      <c r="K55" s="91">
        <f t="shared" si="22"/>
        <v>0</v>
      </c>
      <c r="L55" s="91">
        <f t="shared" si="22"/>
        <v>0</v>
      </c>
      <c r="M55" s="91">
        <f t="shared" si="22"/>
        <v>0</v>
      </c>
      <c r="N55" s="91">
        <f t="shared" si="22"/>
        <v>0</v>
      </c>
      <c r="O55" s="91">
        <f t="shared" si="22"/>
        <v>0</v>
      </c>
      <c r="P55" s="91">
        <f t="shared" si="22"/>
        <v>0</v>
      </c>
      <c r="Q55" s="91">
        <f t="shared" si="22"/>
        <v>0</v>
      </c>
      <c r="R55" s="91">
        <f t="shared" si="22"/>
        <v>0</v>
      </c>
      <c r="S55" s="91">
        <f t="shared" si="22"/>
        <v>0</v>
      </c>
      <c r="T55" s="91">
        <f t="shared" si="22"/>
        <v>0</v>
      </c>
      <c r="U55" s="91">
        <f t="shared" si="23"/>
        <v>0</v>
      </c>
      <c r="V55" s="91">
        <f t="shared" si="23"/>
        <v>0</v>
      </c>
      <c r="W55" s="91">
        <f t="shared" si="23"/>
        <v>0</v>
      </c>
      <c r="X55" s="91">
        <f t="shared" si="23"/>
        <v>0</v>
      </c>
      <c r="Y55" s="91">
        <f t="shared" si="23"/>
        <v>0</v>
      </c>
      <c r="Z55" s="91">
        <f t="shared" si="23"/>
        <v>0</v>
      </c>
      <c r="AA55" s="91">
        <f t="shared" si="23"/>
        <v>0</v>
      </c>
      <c r="AB55" s="95">
        <f t="shared" si="16"/>
        <v>0</v>
      </c>
      <c r="AC55" s="264">
        <f t="shared" si="24"/>
        <v>0</v>
      </c>
      <c r="AD55" s="78">
        <f>VLOOKUP($D$7,ETo!$B$4:$P$88,MONTH(D55)+2,FALSE)/4</f>
        <v>38.037388213563702</v>
      </c>
      <c r="AE55" s="78">
        <f t="shared" si="7"/>
        <v>0</v>
      </c>
      <c r="AF55" s="79">
        <f t="shared" si="8"/>
        <v>0</v>
      </c>
      <c r="AG55" s="79">
        <f t="shared" si="9"/>
        <v>0</v>
      </c>
      <c r="AH55" s="79">
        <f t="shared" si="10"/>
        <v>0</v>
      </c>
      <c r="AI55" s="79">
        <f t="shared" si="11"/>
        <v>0</v>
      </c>
      <c r="AJ55" s="302">
        <f>VLOOKUP(E55,[0]!eff_week,2,FALSE)/1000*AB55*1600</f>
        <v>0</v>
      </c>
    </row>
    <row r="56" spans="2:36" x14ac:dyDescent="0.25">
      <c r="B56" s="84">
        <f t="shared" si="12"/>
        <v>39956</v>
      </c>
      <c r="C56" s="85">
        <f t="shared" si="13"/>
        <v>39962</v>
      </c>
      <c r="D56" s="77">
        <f t="shared" si="3"/>
        <v>39962</v>
      </c>
      <c r="E56" s="68">
        <v>30</v>
      </c>
      <c r="F56" s="266">
        <f>IF(ISERROR(VLOOKUP(E56,Crop!$X$3:$Y$70,2,FALSE)),0,VLOOKUP(E56,Crop!$X$3:$Y$70,2,FALSE))</f>
        <v>0</v>
      </c>
      <c r="G56" s="78">
        <f>IF(ISERROR(HLOOKUP($D$5,Kc!$B$3:$AI$57,paddy_rain!F56+3,FALSE)),0,HLOOKUP($D$5,Kc!$B$3:$AI$57,paddy_rain!F56+3,FALSE))</f>
        <v>0</v>
      </c>
      <c r="H56" s="90">
        <f t="shared" si="17"/>
        <v>0</v>
      </c>
      <c r="I56" s="91">
        <f t="shared" si="18"/>
        <v>0</v>
      </c>
      <c r="J56" s="91">
        <f t="shared" si="19"/>
        <v>0</v>
      </c>
      <c r="K56" s="91">
        <f t="shared" si="22"/>
        <v>0</v>
      </c>
      <c r="L56" s="91">
        <f t="shared" si="22"/>
        <v>0</v>
      </c>
      <c r="M56" s="91">
        <f t="shared" si="22"/>
        <v>0</v>
      </c>
      <c r="N56" s="91">
        <f t="shared" si="22"/>
        <v>0</v>
      </c>
      <c r="O56" s="91">
        <f t="shared" si="22"/>
        <v>0</v>
      </c>
      <c r="P56" s="91">
        <f t="shared" si="22"/>
        <v>0</v>
      </c>
      <c r="Q56" s="91">
        <f t="shared" si="22"/>
        <v>0</v>
      </c>
      <c r="R56" s="91">
        <f t="shared" si="22"/>
        <v>0</v>
      </c>
      <c r="S56" s="91">
        <f t="shared" si="22"/>
        <v>0</v>
      </c>
      <c r="T56" s="91">
        <f t="shared" si="22"/>
        <v>0</v>
      </c>
      <c r="U56" s="91">
        <f t="shared" si="23"/>
        <v>0</v>
      </c>
      <c r="V56" s="91">
        <f t="shared" si="23"/>
        <v>0</v>
      </c>
      <c r="W56" s="91">
        <f t="shared" si="23"/>
        <v>0</v>
      </c>
      <c r="X56" s="91">
        <f t="shared" si="23"/>
        <v>0</v>
      </c>
      <c r="Y56" s="91">
        <f t="shared" si="23"/>
        <v>0</v>
      </c>
      <c r="Z56" s="91">
        <f t="shared" si="23"/>
        <v>0</v>
      </c>
      <c r="AA56" s="91">
        <f t="shared" si="23"/>
        <v>0</v>
      </c>
      <c r="AB56" s="95">
        <f t="shared" si="16"/>
        <v>0</v>
      </c>
      <c r="AC56" s="264">
        <f t="shared" si="24"/>
        <v>0</v>
      </c>
      <c r="AD56" s="78">
        <f>VLOOKUP($D$7,ETo!$B$4:$P$88,MONTH(D56)+2,FALSE)/4</f>
        <v>38.037388213563702</v>
      </c>
      <c r="AE56" s="78">
        <f t="shared" si="7"/>
        <v>0</v>
      </c>
      <c r="AF56" s="79">
        <f t="shared" si="8"/>
        <v>0</v>
      </c>
      <c r="AG56" s="79">
        <f t="shared" si="9"/>
        <v>0</v>
      </c>
      <c r="AH56" s="79">
        <f t="shared" si="10"/>
        <v>0</v>
      </c>
      <c r="AI56" s="79">
        <f t="shared" si="11"/>
        <v>0</v>
      </c>
      <c r="AJ56" s="302">
        <f>VLOOKUP(E56,[0]!eff_week,2,FALSE)/1000*AB56*1600</f>
        <v>0</v>
      </c>
    </row>
    <row r="57" spans="2:36" x14ac:dyDescent="0.25">
      <c r="B57" s="84">
        <f t="shared" si="12"/>
        <v>39963</v>
      </c>
      <c r="C57" s="85">
        <f t="shared" si="13"/>
        <v>39969</v>
      </c>
      <c r="D57" s="77">
        <f t="shared" si="3"/>
        <v>39969</v>
      </c>
      <c r="E57" s="68">
        <v>31</v>
      </c>
      <c r="F57" s="266">
        <f>IF(ISERROR(VLOOKUP(E57,Crop!$X$3:$Y$70,2,FALSE)),0,VLOOKUP(E57,Crop!$X$3:$Y$70,2,FALSE))</f>
        <v>0</v>
      </c>
      <c r="G57" s="78">
        <f>IF(ISERROR(HLOOKUP($D$5,Kc!$B$3:$AI$57,paddy_rain!F57+3,FALSE)),0,HLOOKUP($D$5,Kc!$B$3:$AI$57,paddy_rain!F57+3,FALSE))</f>
        <v>0</v>
      </c>
      <c r="H57" s="90">
        <f t="shared" si="17"/>
        <v>0</v>
      </c>
      <c r="I57" s="91">
        <f t="shared" si="18"/>
        <v>0</v>
      </c>
      <c r="J57" s="91">
        <f t="shared" si="19"/>
        <v>0</v>
      </c>
      <c r="K57" s="91">
        <f t="shared" ref="K57:T66" si="25">IF(J56&gt;0,IF(K$26&gt;$E$9,0,VLOOKUP(K$26,$F$3:$G$23,2,FALSE)),0)</f>
        <v>0</v>
      </c>
      <c r="L57" s="91">
        <f t="shared" si="25"/>
        <v>0</v>
      </c>
      <c r="M57" s="91">
        <f t="shared" si="25"/>
        <v>0</v>
      </c>
      <c r="N57" s="91">
        <f t="shared" si="25"/>
        <v>0</v>
      </c>
      <c r="O57" s="91">
        <f t="shared" si="25"/>
        <v>0</v>
      </c>
      <c r="P57" s="91">
        <f t="shared" si="25"/>
        <v>0</v>
      </c>
      <c r="Q57" s="91">
        <f t="shared" si="25"/>
        <v>0</v>
      </c>
      <c r="R57" s="91">
        <f t="shared" si="25"/>
        <v>0</v>
      </c>
      <c r="S57" s="91">
        <f t="shared" si="25"/>
        <v>0</v>
      </c>
      <c r="T57" s="91">
        <f t="shared" si="25"/>
        <v>0</v>
      </c>
      <c r="U57" s="91">
        <f t="shared" ref="U57:AA66" si="26">IF(T56&gt;0,IF(U$26&gt;$E$9,0,VLOOKUP(U$26,$F$3:$G$23,2,FALSE)),0)</f>
        <v>0</v>
      </c>
      <c r="V57" s="91">
        <f t="shared" si="26"/>
        <v>0</v>
      </c>
      <c r="W57" s="91">
        <f t="shared" si="26"/>
        <v>0</v>
      </c>
      <c r="X57" s="91">
        <f t="shared" si="26"/>
        <v>0</v>
      </c>
      <c r="Y57" s="91">
        <f t="shared" si="26"/>
        <v>0</v>
      </c>
      <c r="Z57" s="91">
        <f t="shared" si="26"/>
        <v>0</v>
      </c>
      <c r="AA57" s="91">
        <f t="shared" si="26"/>
        <v>0</v>
      </c>
      <c r="AB57" s="95">
        <f t="shared" si="16"/>
        <v>0</v>
      </c>
      <c r="AC57" s="264">
        <f t="shared" si="24"/>
        <v>0</v>
      </c>
      <c r="AD57" s="78">
        <f>VLOOKUP($D$7,ETo!$B$4:$P$88,MONTH(D57)+2,FALSE)/4</f>
        <v>32.753562414277496</v>
      </c>
      <c r="AE57" s="78">
        <f t="shared" si="7"/>
        <v>0</v>
      </c>
      <c r="AF57" s="79">
        <f t="shared" si="8"/>
        <v>0</v>
      </c>
      <c r="AG57" s="79">
        <f t="shared" si="9"/>
        <v>0</v>
      </c>
      <c r="AH57" s="79">
        <f t="shared" si="10"/>
        <v>0</v>
      </c>
      <c r="AI57" s="79">
        <f t="shared" si="11"/>
        <v>0</v>
      </c>
      <c r="AJ57" s="302">
        <f>VLOOKUP(E57,[0]!eff_week,2,FALSE)/1000*AB57*1600</f>
        <v>0</v>
      </c>
    </row>
    <row r="58" spans="2:36" x14ac:dyDescent="0.25">
      <c r="B58" s="84">
        <f t="shared" si="12"/>
        <v>39970</v>
      </c>
      <c r="C58" s="85">
        <f t="shared" si="13"/>
        <v>39976</v>
      </c>
      <c r="D58" s="77">
        <f t="shared" si="3"/>
        <v>39976</v>
      </c>
      <c r="E58" s="68">
        <v>32</v>
      </c>
      <c r="F58" s="266">
        <f>IF(ISERROR(VLOOKUP(E58,Crop!$X$3:$Y$70,2,FALSE)),0,VLOOKUP(E58,Crop!$X$3:$Y$70,2,FALSE))</f>
        <v>0</v>
      </c>
      <c r="G58" s="78">
        <f>IF(ISERROR(HLOOKUP($D$5,Kc!$B$3:$AI$57,paddy_rain!F58+3,FALSE)),0,HLOOKUP($D$5,Kc!$B$3:$AI$57,paddy_rain!F58+3,FALSE))</f>
        <v>0</v>
      </c>
      <c r="H58" s="90">
        <f t="shared" si="17"/>
        <v>0</v>
      </c>
      <c r="I58" s="91">
        <f t="shared" si="18"/>
        <v>0</v>
      </c>
      <c r="J58" s="91">
        <f t="shared" si="19"/>
        <v>0</v>
      </c>
      <c r="K58" s="91">
        <f t="shared" si="25"/>
        <v>0</v>
      </c>
      <c r="L58" s="91">
        <f t="shared" si="25"/>
        <v>0</v>
      </c>
      <c r="M58" s="91">
        <f t="shared" si="25"/>
        <v>0</v>
      </c>
      <c r="N58" s="91">
        <f t="shared" si="25"/>
        <v>0</v>
      </c>
      <c r="O58" s="91">
        <f t="shared" si="25"/>
        <v>0</v>
      </c>
      <c r="P58" s="91">
        <f t="shared" si="25"/>
        <v>0</v>
      </c>
      <c r="Q58" s="91">
        <f t="shared" si="25"/>
        <v>0</v>
      </c>
      <c r="R58" s="91">
        <f t="shared" si="25"/>
        <v>0</v>
      </c>
      <c r="S58" s="91">
        <f t="shared" si="25"/>
        <v>0</v>
      </c>
      <c r="T58" s="91">
        <f t="shared" si="25"/>
        <v>0</v>
      </c>
      <c r="U58" s="91">
        <f t="shared" si="26"/>
        <v>0</v>
      </c>
      <c r="V58" s="91">
        <f t="shared" si="26"/>
        <v>0</v>
      </c>
      <c r="W58" s="91">
        <f t="shared" si="26"/>
        <v>0</v>
      </c>
      <c r="X58" s="91">
        <f t="shared" si="26"/>
        <v>0</v>
      </c>
      <c r="Y58" s="91">
        <f t="shared" si="26"/>
        <v>0</v>
      </c>
      <c r="Z58" s="91">
        <f t="shared" si="26"/>
        <v>0</v>
      </c>
      <c r="AA58" s="91">
        <f t="shared" si="26"/>
        <v>0</v>
      </c>
      <c r="AB58" s="95">
        <f t="shared" si="16"/>
        <v>0</v>
      </c>
      <c r="AC58" s="264">
        <f t="shared" si="24"/>
        <v>0</v>
      </c>
      <c r="AD58" s="78">
        <f>VLOOKUP($D$7,ETo!$B$4:$P$88,MONTH(D58)+2,FALSE)/4</f>
        <v>32.753562414277496</v>
      </c>
      <c r="AE58" s="78">
        <f t="shared" si="7"/>
        <v>0</v>
      </c>
      <c r="AF58" s="79">
        <f t="shared" si="8"/>
        <v>0</v>
      </c>
      <c r="AG58" s="79">
        <f t="shared" si="9"/>
        <v>0</v>
      </c>
      <c r="AH58" s="79">
        <f t="shared" si="10"/>
        <v>0</v>
      </c>
      <c r="AI58" s="79">
        <f t="shared" si="11"/>
        <v>0</v>
      </c>
      <c r="AJ58" s="302">
        <f>VLOOKUP(E58,[0]!eff_week,2,FALSE)/1000*AB58*1600</f>
        <v>0</v>
      </c>
    </row>
    <row r="59" spans="2:36" x14ac:dyDescent="0.25">
      <c r="B59" s="84">
        <f t="shared" si="12"/>
        <v>39977</v>
      </c>
      <c r="C59" s="85">
        <f t="shared" si="13"/>
        <v>39983</v>
      </c>
      <c r="D59" s="77">
        <f t="shared" ref="D59:D78" si="27">+C59</f>
        <v>39983</v>
      </c>
      <c r="E59" s="68">
        <v>33</v>
      </c>
      <c r="F59" s="266">
        <f>IF(ISERROR(VLOOKUP(E59,Crop!$X$3:$Y$70,2,FALSE)),0,VLOOKUP(E59,Crop!$X$3:$Y$70,2,FALSE))</f>
        <v>0</v>
      </c>
      <c r="G59" s="78">
        <f>IF(ISERROR(HLOOKUP($D$5,Kc!$B$3:$AI$57,paddy_rain!F59+3,FALSE)),0,HLOOKUP($D$5,Kc!$B$3:$AI$57,paddy_rain!F59+3,FALSE))</f>
        <v>0</v>
      </c>
      <c r="H59" s="90">
        <f t="shared" si="17"/>
        <v>0</v>
      </c>
      <c r="I59" s="91">
        <f t="shared" si="18"/>
        <v>0</v>
      </c>
      <c r="J59" s="91">
        <f t="shared" si="19"/>
        <v>0</v>
      </c>
      <c r="K59" s="91">
        <f t="shared" si="25"/>
        <v>0</v>
      </c>
      <c r="L59" s="91">
        <f t="shared" si="25"/>
        <v>0</v>
      </c>
      <c r="M59" s="91">
        <f t="shared" si="25"/>
        <v>0</v>
      </c>
      <c r="N59" s="91">
        <f t="shared" si="25"/>
        <v>0</v>
      </c>
      <c r="O59" s="91">
        <f t="shared" si="25"/>
        <v>0</v>
      </c>
      <c r="P59" s="91">
        <f t="shared" si="25"/>
        <v>0</v>
      </c>
      <c r="Q59" s="91">
        <f t="shared" si="25"/>
        <v>0</v>
      </c>
      <c r="R59" s="91">
        <f t="shared" si="25"/>
        <v>0</v>
      </c>
      <c r="S59" s="91">
        <f t="shared" si="25"/>
        <v>0</v>
      </c>
      <c r="T59" s="91">
        <f t="shared" si="25"/>
        <v>0</v>
      </c>
      <c r="U59" s="91">
        <f t="shared" si="26"/>
        <v>0</v>
      </c>
      <c r="V59" s="91">
        <f t="shared" si="26"/>
        <v>0</v>
      </c>
      <c r="W59" s="91">
        <f t="shared" si="26"/>
        <v>0</v>
      </c>
      <c r="X59" s="91">
        <f t="shared" si="26"/>
        <v>0</v>
      </c>
      <c r="Y59" s="91">
        <f t="shared" si="26"/>
        <v>0</v>
      </c>
      <c r="Z59" s="91">
        <f t="shared" si="26"/>
        <v>0</v>
      </c>
      <c r="AA59" s="91">
        <f t="shared" si="26"/>
        <v>0</v>
      </c>
      <c r="AB59" s="95">
        <f t="shared" si="16"/>
        <v>0</v>
      </c>
      <c r="AC59" s="264">
        <f t="shared" si="24"/>
        <v>0</v>
      </c>
      <c r="AD59" s="78">
        <f>VLOOKUP($D$7,ETo!$B$4:$P$88,MONTH(D59)+2,FALSE)/4</f>
        <v>32.753562414277496</v>
      </c>
      <c r="AE59" s="78">
        <f t="shared" ref="AE59:AE78" si="28">IF(AC59*AD59=0,0,(AC59*AD59)+$E$10)</f>
        <v>0</v>
      </c>
      <c r="AF59" s="79">
        <f t="shared" ref="AF59:AF78" si="29">AE59*AB59*1.6</f>
        <v>0</v>
      </c>
      <c r="AG59" s="79">
        <f t="shared" ref="AG59:AG78" si="30">IF(ISERROR(INDEX(H59:L59,1,F59)),0,INDEX(H59:L59,1,F59))</f>
        <v>0</v>
      </c>
      <c r="AH59" s="79">
        <f t="shared" ref="AH59:AH78" si="31">AG59*$E$11*1.6</f>
        <v>0</v>
      </c>
      <c r="AI59" s="79">
        <f t="shared" ref="AI59:AI78" si="32">AF59+AH59</f>
        <v>0</v>
      </c>
      <c r="AJ59" s="302">
        <f>VLOOKUP(E59,[0]!eff_week,2,FALSE)/1000*AB59*1600</f>
        <v>0</v>
      </c>
    </row>
    <row r="60" spans="2:36" x14ac:dyDescent="0.25">
      <c r="B60" s="84">
        <f t="shared" ref="B60:B78" si="33">C59+1</f>
        <v>39984</v>
      </c>
      <c r="C60" s="85">
        <f t="shared" ref="C60:C78" si="34">B60+6</f>
        <v>39990</v>
      </c>
      <c r="D60" s="77">
        <f t="shared" si="27"/>
        <v>39990</v>
      </c>
      <c r="E60" s="68">
        <v>34</v>
      </c>
      <c r="F60" s="266">
        <f>IF(ISERROR(VLOOKUP(E60,Crop!$X$3:$Y$70,2,FALSE)),0,VLOOKUP(E60,Crop!$X$3:$Y$70,2,FALSE))</f>
        <v>0</v>
      </c>
      <c r="G60" s="78">
        <f>IF(ISERROR(HLOOKUP($D$5,Kc!$B$3:$AI$57,paddy_rain!F60+3,FALSE)),0,HLOOKUP($D$5,Kc!$B$3:$AI$57,paddy_rain!F60+3,FALSE))</f>
        <v>0</v>
      </c>
      <c r="H60" s="90">
        <f t="shared" si="17"/>
        <v>0</v>
      </c>
      <c r="I60" s="91">
        <f t="shared" si="18"/>
        <v>0</v>
      </c>
      <c r="J60" s="91">
        <f t="shared" si="19"/>
        <v>0</v>
      </c>
      <c r="K60" s="91">
        <f t="shared" si="25"/>
        <v>0</v>
      </c>
      <c r="L60" s="91">
        <f t="shared" si="25"/>
        <v>0</v>
      </c>
      <c r="M60" s="91">
        <f t="shared" si="25"/>
        <v>0</v>
      </c>
      <c r="N60" s="91">
        <f t="shared" si="25"/>
        <v>0</v>
      </c>
      <c r="O60" s="91">
        <f t="shared" si="25"/>
        <v>0</v>
      </c>
      <c r="P60" s="91">
        <f t="shared" si="25"/>
        <v>0</v>
      </c>
      <c r="Q60" s="91">
        <f t="shared" si="25"/>
        <v>0</v>
      </c>
      <c r="R60" s="91">
        <f t="shared" si="25"/>
        <v>0</v>
      </c>
      <c r="S60" s="91">
        <f t="shared" si="25"/>
        <v>0</v>
      </c>
      <c r="T60" s="91">
        <f t="shared" si="25"/>
        <v>0</v>
      </c>
      <c r="U60" s="91">
        <f t="shared" si="26"/>
        <v>0</v>
      </c>
      <c r="V60" s="91">
        <f t="shared" si="26"/>
        <v>0</v>
      </c>
      <c r="W60" s="91">
        <f t="shared" si="26"/>
        <v>0</v>
      </c>
      <c r="X60" s="91">
        <f t="shared" si="26"/>
        <v>0</v>
      </c>
      <c r="Y60" s="91">
        <f t="shared" si="26"/>
        <v>0</v>
      </c>
      <c r="Z60" s="91">
        <f t="shared" si="26"/>
        <v>0</v>
      </c>
      <c r="AA60" s="91">
        <f t="shared" si="26"/>
        <v>0</v>
      </c>
      <c r="AB60" s="95">
        <f t="shared" si="16"/>
        <v>0</v>
      </c>
      <c r="AC60" s="264">
        <f t="shared" si="24"/>
        <v>0</v>
      </c>
      <c r="AD60" s="78">
        <f>VLOOKUP($D$7,ETo!$B$4:$P$88,MONTH(D60)+2,FALSE)/4</f>
        <v>32.753562414277496</v>
      </c>
      <c r="AE60" s="78">
        <f t="shared" si="28"/>
        <v>0</v>
      </c>
      <c r="AF60" s="79">
        <f t="shared" si="29"/>
        <v>0</v>
      </c>
      <c r="AG60" s="79">
        <f t="shared" si="30"/>
        <v>0</v>
      </c>
      <c r="AH60" s="79">
        <f t="shared" si="31"/>
        <v>0</v>
      </c>
      <c r="AI60" s="79">
        <f t="shared" si="32"/>
        <v>0</v>
      </c>
      <c r="AJ60" s="302">
        <f>VLOOKUP(E60,[0]!eff_week,2,FALSE)/1000*AB60*1600</f>
        <v>0</v>
      </c>
    </row>
    <row r="61" spans="2:36" x14ac:dyDescent="0.25">
      <c r="B61" s="84">
        <f t="shared" si="33"/>
        <v>39991</v>
      </c>
      <c r="C61" s="85">
        <f t="shared" si="34"/>
        <v>39997</v>
      </c>
      <c r="D61" s="77">
        <f t="shared" si="27"/>
        <v>39997</v>
      </c>
      <c r="E61" s="68">
        <v>35</v>
      </c>
      <c r="F61" s="266">
        <f>IF(ISERROR(VLOOKUP(E61,Crop!$X$3:$Y$70,2,FALSE)),0,VLOOKUP(E61,Crop!$X$3:$Y$70,2,FALSE))</f>
        <v>0</v>
      </c>
      <c r="G61" s="78">
        <f>IF(ISERROR(HLOOKUP($D$5,Kc!$B$3:$AI$57,paddy_rain!F61+3,FALSE)),0,HLOOKUP($D$5,Kc!$B$3:$AI$57,paddy_rain!F61+3,FALSE))</f>
        <v>0</v>
      </c>
      <c r="H61" s="90">
        <f t="shared" si="17"/>
        <v>0</v>
      </c>
      <c r="I61" s="91">
        <f t="shared" si="18"/>
        <v>0</v>
      </c>
      <c r="J61" s="91">
        <f t="shared" si="19"/>
        <v>0</v>
      </c>
      <c r="K61" s="91">
        <f t="shared" si="25"/>
        <v>0</v>
      </c>
      <c r="L61" s="91">
        <f t="shared" si="25"/>
        <v>0</v>
      </c>
      <c r="M61" s="91">
        <f t="shared" si="25"/>
        <v>0</v>
      </c>
      <c r="N61" s="91">
        <f t="shared" si="25"/>
        <v>0</v>
      </c>
      <c r="O61" s="91">
        <f t="shared" si="25"/>
        <v>0</v>
      </c>
      <c r="P61" s="91">
        <f t="shared" si="25"/>
        <v>0</v>
      </c>
      <c r="Q61" s="91">
        <f t="shared" si="25"/>
        <v>0</v>
      </c>
      <c r="R61" s="91">
        <f t="shared" si="25"/>
        <v>0</v>
      </c>
      <c r="S61" s="91">
        <f t="shared" si="25"/>
        <v>0</v>
      </c>
      <c r="T61" s="91">
        <f t="shared" si="25"/>
        <v>0</v>
      </c>
      <c r="U61" s="91">
        <f t="shared" si="26"/>
        <v>0</v>
      </c>
      <c r="V61" s="91">
        <f t="shared" si="26"/>
        <v>0</v>
      </c>
      <c r="W61" s="91">
        <f t="shared" si="26"/>
        <v>0</v>
      </c>
      <c r="X61" s="91">
        <f t="shared" si="26"/>
        <v>0</v>
      </c>
      <c r="Y61" s="91">
        <f t="shared" si="26"/>
        <v>0</v>
      </c>
      <c r="Z61" s="91">
        <f t="shared" si="26"/>
        <v>0</v>
      </c>
      <c r="AA61" s="91">
        <f t="shared" si="26"/>
        <v>0</v>
      </c>
      <c r="AB61" s="95">
        <f t="shared" si="16"/>
        <v>0</v>
      </c>
      <c r="AC61" s="264">
        <f t="shared" si="24"/>
        <v>0</v>
      </c>
      <c r="AD61" s="78">
        <f>VLOOKUP($D$7,ETo!$B$4:$P$88,MONTH(D61)+2,FALSE)/4</f>
        <v>32.529850365834129</v>
      </c>
      <c r="AE61" s="78">
        <f t="shared" si="28"/>
        <v>0</v>
      </c>
      <c r="AF61" s="79">
        <f t="shared" si="29"/>
        <v>0</v>
      </c>
      <c r="AG61" s="79">
        <f t="shared" si="30"/>
        <v>0</v>
      </c>
      <c r="AH61" s="79">
        <f t="shared" si="31"/>
        <v>0</v>
      </c>
      <c r="AI61" s="79">
        <f t="shared" si="32"/>
        <v>0</v>
      </c>
      <c r="AJ61" s="302">
        <f>VLOOKUP(E61,[0]!eff_week,2,FALSE)/1000*AB61*1600</f>
        <v>0</v>
      </c>
    </row>
    <row r="62" spans="2:36" x14ac:dyDescent="0.25">
      <c r="B62" s="84">
        <f t="shared" si="33"/>
        <v>39998</v>
      </c>
      <c r="C62" s="85">
        <f t="shared" si="34"/>
        <v>40004</v>
      </c>
      <c r="D62" s="77">
        <f t="shared" si="27"/>
        <v>40004</v>
      </c>
      <c r="E62" s="68">
        <v>36</v>
      </c>
      <c r="F62" s="266">
        <f>IF(ISERROR(VLOOKUP(E62,Crop!$X$3:$Y$70,2,FALSE)),0,VLOOKUP(E62,Crop!$X$3:$Y$70,2,FALSE))</f>
        <v>1</v>
      </c>
      <c r="G62" s="78">
        <f>IF(ISERROR(HLOOKUP($D$5,Kc!$B$3:$AI$57,paddy_rain!F62+3,FALSE)),0,HLOOKUP($D$5,Kc!$B$3:$AI$57,paddy_rain!F62+3,FALSE))</f>
        <v>1.03</v>
      </c>
      <c r="H62" s="90">
        <f t="shared" si="17"/>
        <v>0</v>
      </c>
      <c r="I62" s="91">
        <f t="shared" si="18"/>
        <v>0</v>
      </c>
      <c r="J62" s="91">
        <f t="shared" si="19"/>
        <v>0</v>
      </c>
      <c r="K62" s="91">
        <f t="shared" si="25"/>
        <v>0</v>
      </c>
      <c r="L62" s="91">
        <f t="shared" si="25"/>
        <v>0</v>
      </c>
      <c r="M62" s="91">
        <f t="shared" si="25"/>
        <v>0</v>
      </c>
      <c r="N62" s="91">
        <f t="shared" si="25"/>
        <v>0</v>
      </c>
      <c r="O62" s="91">
        <f t="shared" si="25"/>
        <v>0</v>
      </c>
      <c r="P62" s="91">
        <f t="shared" si="25"/>
        <v>0</v>
      </c>
      <c r="Q62" s="91">
        <f t="shared" si="25"/>
        <v>0</v>
      </c>
      <c r="R62" s="91">
        <f t="shared" si="25"/>
        <v>0</v>
      </c>
      <c r="S62" s="91">
        <f t="shared" si="25"/>
        <v>0</v>
      </c>
      <c r="T62" s="91">
        <f t="shared" si="25"/>
        <v>0</v>
      </c>
      <c r="U62" s="91">
        <f t="shared" si="26"/>
        <v>0</v>
      </c>
      <c r="V62" s="91">
        <f t="shared" si="26"/>
        <v>0</v>
      </c>
      <c r="W62" s="91">
        <f t="shared" si="26"/>
        <v>0</v>
      </c>
      <c r="X62" s="91">
        <f t="shared" si="26"/>
        <v>0</v>
      </c>
      <c r="Y62" s="91">
        <f t="shared" si="26"/>
        <v>0</v>
      </c>
      <c r="Z62" s="91">
        <f t="shared" si="26"/>
        <v>0</v>
      </c>
      <c r="AA62" s="91">
        <f t="shared" si="26"/>
        <v>0</v>
      </c>
      <c r="AB62" s="95">
        <f t="shared" si="16"/>
        <v>0</v>
      </c>
      <c r="AC62" s="264">
        <f t="shared" si="24"/>
        <v>0</v>
      </c>
      <c r="AD62" s="78">
        <f>VLOOKUP($D$7,ETo!$B$4:$P$88,MONTH(D62)+2,FALSE)/4</f>
        <v>32.529850365834129</v>
      </c>
      <c r="AE62" s="78">
        <f t="shared" si="28"/>
        <v>0</v>
      </c>
      <c r="AF62" s="79">
        <f t="shared" si="29"/>
        <v>0</v>
      </c>
      <c r="AG62" s="79">
        <f t="shared" si="30"/>
        <v>0</v>
      </c>
      <c r="AH62" s="79">
        <f t="shared" si="31"/>
        <v>0</v>
      </c>
      <c r="AI62" s="79">
        <f t="shared" si="32"/>
        <v>0</v>
      </c>
      <c r="AJ62" s="302">
        <f>VLOOKUP(E62,[0]!eff_week,2,FALSE)/1000*AB62*1600</f>
        <v>0</v>
      </c>
    </row>
    <row r="63" spans="2:36" x14ac:dyDescent="0.25">
      <c r="B63" s="84">
        <f t="shared" si="33"/>
        <v>40005</v>
      </c>
      <c r="C63" s="85">
        <f t="shared" si="34"/>
        <v>40011</v>
      </c>
      <c r="D63" s="77">
        <f t="shared" si="27"/>
        <v>40011</v>
      </c>
      <c r="E63" s="68">
        <v>37</v>
      </c>
      <c r="F63" s="266">
        <f>IF(ISERROR(VLOOKUP(E63,Crop!$X$3:$Y$70,2,FALSE)),0,VLOOKUP(E63,Crop!$X$3:$Y$70,2,FALSE))</f>
        <v>2</v>
      </c>
      <c r="G63" s="78">
        <f>IF(ISERROR(HLOOKUP($D$5,Kc!$B$3:$AI$57,paddy_rain!F63+3,FALSE)),0,HLOOKUP($D$5,Kc!$B$3:$AI$57,paddy_rain!F63+3,FALSE))</f>
        <v>1.07</v>
      </c>
      <c r="H63" s="90">
        <f t="shared" si="17"/>
        <v>0</v>
      </c>
      <c r="I63" s="91">
        <f t="shared" si="18"/>
        <v>0</v>
      </c>
      <c r="J63" s="91">
        <f t="shared" si="19"/>
        <v>0</v>
      </c>
      <c r="K63" s="91">
        <f t="shared" si="25"/>
        <v>0</v>
      </c>
      <c r="L63" s="91">
        <f t="shared" si="25"/>
        <v>0</v>
      </c>
      <c r="M63" s="91">
        <f t="shared" si="25"/>
        <v>0</v>
      </c>
      <c r="N63" s="91">
        <f t="shared" si="25"/>
        <v>0</v>
      </c>
      <c r="O63" s="91">
        <f t="shared" si="25"/>
        <v>0</v>
      </c>
      <c r="P63" s="91">
        <f t="shared" si="25"/>
        <v>0</v>
      </c>
      <c r="Q63" s="91">
        <f t="shared" si="25"/>
        <v>0</v>
      </c>
      <c r="R63" s="91">
        <f t="shared" si="25"/>
        <v>0</v>
      </c>
      <c r="S63" s="91">
        <f t="shared" si="25"/>
        <v>0</v>
      </c>
      <c r="T63" s="91">
        <f t="shared" si="25"/>
        <v>0</v>
      </c>
      <c r="U63" s="91">
        <f t="shared" si="26"/>
        <v>0</v>
      </c>
      <c r="V63" s="91">
        <f t="shared" si="26"/>
        <v>0</v>
      </c>
      <c r="W63" s="91">
        <f t="shared" si="26"/>
        <v>0</v>
      </c>
      <c r="X63" s="91">
        <f t="shared" si="26"/>
        <v>0</v>
      </c>
      <c r="Y63" s="91">
        <f t="shared" si="26"/>
        <v>0</v>
      </c>
      <c r="Z63" s="91">
        <f t="shared" si="26"/>
        <v>0</v>
      </c>
      <c r="AA63" s="91">
        <f t="shared" si="26"/>
        <v>0</v>
      </c>
      <c r="AB63" s="95">
        <f t="shared" si="16"/>
        <v>0</v>
      </c>
      <c r="AC63" s="264">
        <f t="shared" si="24"/>
        <v>0</v>
      </c>
      <c r="AD63" s="78">
        <f>VLOOKUP($D$7,ETo!$B$4:$P$88,MONTH(D63)+2,FALSE)/4</f>
        <v>32.529850365834129</v>
      </c>
      <c r="AE63" s="78">
        <f t="shared" si="28"/>
        <v>0</v>
      </c>
      <c r="AF63" s="79">
        <f t="shared" si="29"/>
        <v>0</v>
      </c>
      <c r="AG63" s="79">
        <f t="shared" si="30"/>
        <v>0</v>
      </c>
      <c r="AH63" s="79">
        <f t="shared" si="31"/>
        <v>0</v>
      </c>
      <c r="AI63" s="79">
        <f t="shared" si="32"/>
        <v>0</v>
      </c>
      <c r="AJ63" s="302">
        <f>VLOOKUP(E63,[0]!eff_week,2,FALSE)/1000*AB63*1600</f>
        <v>0</v>
      </c>
    </row>
    <row r="64" spans="2:36" x14ac:dyDescent="0.25">
      <c r="B64" s="84">
        <f t="shared" si="33"/>
        <v>40012</v>
      </c>
      <c r="C64" s="85">
        <f t="shared" si="34"/>
        <v>40018</v>
      </c>
      <c r="D64" s="77">
        <f t="shared" si="27"/>
        <v>40018</v>
      </c>
      <c r="E64" s="68">
        <v>38</v>
      </c>
      <c r="F64" s="266">
        <f>IF(ISERROR(VLOOKUP(E64,Crop!$X$3:$Y$70,2,FALSE)),0,VLOOKUP(E64,Crop!$X$3:$Y$70,2,FALSE))</f>
        <v>3</v>
      </c>
      <c r="G64" s="78">
        <f>IF(ISERROR(HLOOKUP($D$5,Kc!$B$3:$AI$57,paddy_rain!F64+3,FALSE)),0,HLOOKUP($D$5,Kc!$B$3:$AI$57,paddy_rain!F64+3,FALSE))</f>
        <v>1.1200000000000001</v>
      </c>
      <c r="H64" s="90">
        <f t="shared" si="17"/>
        <v>0</v>
      </c>
      <c r="I64" s="91">
        <f t="shared" si="18"/>
        <v>0</v>
      </c>
      <c r="J64" s="91">
        <f t="shared" si="19"/>
        <v>0</v>
      </c>
      <c r="K64" s="91">
        <f t="shared" si="25"/>
        <v>0</v>
      </c>
      <c r="L64" s="91">
        <f t="shared" si="25"/>
        <v>0</v>
      </c>
      <c r="M64" s="91">
        <f t="shared" si="25"/>
        <v>0</v>
      </c>
      <c r="N64" s="91">
        <f t="shared" si="25"/>
        <v>0</v>
      </c>
      <c r="O64" s="91">
        <f t="shared" si="25"/>
        <v>0</v>
      </c>
      <c r="P64" s="91">
        <f t="shared" si="25"/>
        <v>0</v>
      </c>
      <c r="Q64" s="91">
        <f t="shared" si="25"/>
        <v>0</v>
      </c>
      <c r="R64" s="91">
        <f t="shared" si="25"/>
        <v>0</v>
      </c>
      <c r="S64" s="91">
        <f t="shared" si="25"/>
        <v>0</v>
      </c>
      <c r="T64" s="91">
        <f t="shared" si="25"/>
        <v>0</v>
      </c>
      <c r="U64" s="91">
        <f t="shared" si="26"/>
        <v>0</v>
      </c>
      <c r="V64" s="91">
        <f t="shared" si="26"/>
        <v>0</v>
      </c>
      <c r="W64" s="91">
        <f t="shared" si="26"/>
        <v>0</v>
      </c>
      <c r="X64" s="91">
        <f t="shared" si="26"/>
        <v>0</v>
      </c>
      <c r="Y64" s="91">
        <f t="shared" si="26"/>
        <v>0</v>
      </c>
      <c r="Z64" s="91">
        <f t="shared" si="26"/>
        <v>0</v>
      </c>
      <c r="AA64" s="91">
        <f t="shared" si="26"/>
        <v>0</v>
      </c>
      <c r="AB64" s="95">
        <f t="shared" si="16"/>
        <v>0</v>
      </c>
      <c r="AC64" s="264">
        <f t="shared" si="24"/>
        <v>0</v>
      </c>
      <c r="AD64" s="78">
        <f>VLOOKUP($D$7,ETo!$B$4:$P$88,MONTH(D64)+2,FALSE)/4</f>
        <v>32.529850365834129</v>
      </c>
      <c r="AE64" s="78">
        <f t="shared" si="28"/>
        <v>0</v>
      </c>
      <c r="AF64" s="79">
        <f t="shared" si="29"/>
        <v>0</v>
      </c>
      <c r="AG64" s="79">
        <f t="shared" si="30"/>
        <v>0</v>
      </c>
      <c r="AH64" s="79">
        <f t="shared" si="31"/>
        <v>0</v>
      </c>
      <c r="AI64" s="79">
        <f t="shared" si="32"/>
        <v>0</v>
      </c>
      <c r="AJ64" s="302">
        <f>VLOOKUP(E64,[0]!eff_week,2,FALSE)/1000*AB64*1600</f>
        <v>0</v>
      </c>
    </row>
    <row r="65" spans="2:36" x14ac:dyDescent="0.25">
      <c r="B65" s="84">
        <f t="shared" si="33"/>
        <v>40019</v>
      </c>
      <c r="C65" s="85">
        <f t="shared" si="34"/>
        <v>40025</v>
      </c>
      <c r="D65" s="77">
        <f t="shared" si="27"/>
        <v>40025</v>
      </c>
      <c r="E65" s="68">
        <v>39</v>
      </c>
      <c r="F65" s="266">
        <f>IF(ISERROR(VLOOKUP(E65,Crop!$X$3:$Y$70,2,FALSE)),0,VLOOKUP(E65,Crop!$X$3:$Y$70,2,FALSE))</f>
        <v>4</v>
      </c>
      <c r="G65" s="78">
        <f>IF(ISERROR(HLOOKUP($D$5,Kc!$B$3:$AI$57,paddy_rain!F65+3,FALSE)),0,HLOOKUP($D$5,Kc!$B$3:$AI$57,paddy_rain!F65+3,FALSE))</f>
        <v>1.29</v>
      </c>
      <c r="H65" s="90">
        <f t="shared" si="17"/>
        <v>0</v>
      </c>
      <c r="I65" s="91">
        <f t="shared" si="18"/>
        <v>0</v>
      </c>
      <c r="J65" s="91">
        <f t="shared" si="19"/>
        <v>0</v>
      </c>
      <c r="K65" s="91">
        <f t="shared" si="25"/>
        <v>0</v>
      </c>
      <c r="L65" s="91">
        <f t="shared" si="25"/>
        <v>0</v>
      </c>
      <c r="M65" s="91">
        <f t="shared" si="25"/>
        <v>0</v>
      </c>
      <c r="N65" s="91">
        <f t="shared" si="25"/>
        <v>0</v>
      </c>
      <c r="O65" s="91">
        <f t="shared" si="25"/>
        <v>0</v>
      </c>
      <c r="P65" s="91">
        <f t="shared" si="25"/>
        <v>0</v>
      </c>
      <c r="Q65" s="91">
        <f t="shared" si="25"/>
        <v>0</v>
      </c>
      <c r="R65" s="91">
        <f t="shared" si="25"/>
        <v>0</v>
      </c>
      <c r="S65" s="91">
        <f t="shared" si="25"/>
        <v>0</v>
      </c>
      <c r="T65" s="91">
        <f t="shared" si="25"/>
        <v>0</v>
      </c>
      <c r="U65" s="91">
        <f t="shared" si="26"/>
        <v>0</v>
      </c>
      <c r="V65" s="91">
        <f t="shared" si="26"/>
        <v>0</v>
      </c>
      <c r="W65" s="91">
        <f t="shared" si="26"/>
        <v>0</v>
      </c>
      <c r="X65" s="91">
        <f t="shared" si="26"/>
        <v>0</v>
      </c>
      <c r="Y65" s="91">
        <f t="shared" si="26"/>
        <v>0</v>
      </c>
      <c r="Z65" s="91">
        <f t="shared" si="26"/>
        <v>0</v>
      </c>
      <c r="AA65" s="91">
        <f t="shared" si="26"/>
        <v>0</v>
      </c>
      <c r="AB65" s="95">
        <f t="shared" si="16"/>
        <v>0</v>
      </c>
      <c r="AC65" s="264">
        <f t="shared" si="24"/>
        <v>0</v>
      </c>
      <c r="AD65" s="78">
        <f>VLOOKUP($D$7,ETo!$B$4:$P$88,MONTH(D65)+2,FALSE)/4</f>
        <v>32.529850365834129</v>
      </c>
      <c r="AE65" s="78">
        <f t="shared" si="28"/>
        <v>0</v>
      </c>
      <c r="AF65" s="79">
        <f t="shared" si="29"/>
        <v>0</v>
      </c>
      <c r="AG65" s="79">
        <f t="shared" si="30"/>
        <v>0</v>
      </c>
      <c r="AH65" s="79">
        <f t="shared" si="31"/>
        <v>0</v>
      </c>
      <c r="AI65" s="79">
        <f t="shared" si="32"/>
        <v>0</v>
      </c>
      <c r="AJ65" s="302">
        <f>VLOOKUP(E65,[0]!eff_week,2,FALSE)/1000*AB65*1600</f>
        <v>0</v>
      </c>
    </row>
    <row r="66" spans="2:36" x14ac:dyDescent="0.25">
      <c r="B66" s="84">
        <f t="shared" si="33"/>
        <v>40026</v>
      </c>
      <c r="C66" s="85">
        <f t="shared" si="34"/>
        <v>40032</v>
      </c>
      <c r="D66" s="77">
        <f t="shared" si="27"/>
        <v>40032</v>
      </c>
      <c r="E66" s="68">
        <v>40</v>
      </c>
      <c r="F66" s="266">
        <f>IF(ISERROR(VLOOKUP(E66,Crop!$X$3:$Y$70,2,FALSE)),0,VLOOKUP(E66,Crop!$X$3:$Y$70,2,FALSE))</f>
        <v>5</v>
      </c>
      <c r="G66" s="78">
        <f>IF(ISERROR(HLOOKUP($D$5,Kc!$B$3:$AI$57,paddy_rain!F66+3,FALSE)),0,HLOOKUP($D$5,Kc!$B$3:$AI$57,paddy_rain!F66+3,FALSE))</f>
        <v>1.38</v>
      </c>
      <c r="H66" s="90">
        <f t="shared" si="17"/>
        <v>0</v>
      </c>
      <c r="I66" s="91">
        <f t="shared" si="18"/>
        <v>0</v>
      </c>
      <c r="J66" s="91">
        <f t="shared" si="19"/>
        <v>0</v>
      </c>
      <c r="K66" s="91">
        <f t="shared" si="25"/>
        <v>0</v>
      </c>
      <c r="L66" s="91">
        <f t="shared" si="25"/>
        <v>0</v>
      </c>
      <c r="M66" s="91">
        <f t="shared" si="25"/>
        <v>0</v>
      </c>
      <c r="N66" s="91">
        <f t="shared" si="25"/>
        <v>0</v>
      </c>
      <c r="O66" s="91">
        <f t="shared" si="25"/>
        <v>0</v>
      </c>
      <c r="P66" s="91">
        <f t="shared" si="25"/>
        <v>0</v>
      </c>
      <c r="Q66" s="91">
        <f t="shared" si="25"/>
        <v>0</v>
      </c>
      <c r="R66" s="91">
        <f t="shared" si="25"/>
        <v>0</v>
      </c>
      <c r="S66" s="91">
        <f t="shared" si="25"/>
        <v>0</v>
      </c>
      <c r="T66" s="91">
        <f t="shared" si="25"/>
        <v>0</v>
      </c>
      <c r="U66" s="91">
        <f t="shared" si="26"/>
        <v>0</v>
      </c>
      <c r="V66" s="91">
        <f t="shared" si="26"/>
        <v>0</v>
      </c>
      <c r="W66" s="91">
        <f t="shared" si="26"/>
        <v>0</v>
      </c>
      <c r="X66" s="91">
        <f t="shared" si="26"/>
        <v>0</v>
      </c>
      <c r="Y66" s="91">
        <f t="shared" si="26"/>
        <v>0</v>
      </c>
      <c r="Z66" s="91">
        <f t="shared" si="26"/>
        <v>0</v>
      </c>
      <c r="AA66" s="91">
        <f t="shared" si="26"/>
        <v>0</v>
      </c>
      <c r="AB66" s="95">
        <f t="shared" si="16"/>
        <v>0</v>
      </c>
      <c r="AC66" s="264">
        <f t="shared" si="24"/>
        <v>0</v>
      </c>
      <c r="AD66" s="78">
        <f>VLOOKUP($D$7,ETo!$B$4:$P$88,MONTH(D66)+2,FALSE)/4</f>
        <v>30.522548252375639</v>
      </c>
      <c r="AE66" s="78">
        <f t="shared" si="28"/>
        <v>0</v>
      </c>
      <c r="AF66" s="79">
        <f t="shared" si="29"/>
        <v>0</v>
      </c>
      <c r="AG66" s="79">
        <f t="shared" si="30"/>
        <v>0</v>
      </c>
      <c r="AH66" s="79">
        <f t="shared" si="31"/>
        <v>0</v>
      </c>
      <c r="AI66" s="79">
        <f t="shared" si="32"/>
        <v>0</v>
      </c>
      <c r="AJ66" s="302">
        <f>VLOOKUP(E66,[0]!eff_week,2,FALSE)/1000*AB66*1600</f>
        <v>0</v>
      </c>
    </row>
    <row r="67" spans="2:36" x14ac:dyDescent="0.25">
      <c r="B67" s="84">
        <f t="shared" si="33"/>
        <v>40033</v>
      </c>
      <c r="C67" s="85">
        <f t="shared" si="34"/>
        <v>40039</v>
      </c>
      <c r="D67" s="77">
        <f t="shared" si="27"/>
        <v>40039</v>
      </c>
      <c r="E67" s="68">
        <v>41</v>
      </c>
      <c r="F67" s="266">
        <f>IF(ISERROR(VLOOKUP(E67,Crop!$X$3:$Y$70,2,FALSE)),0,VLOOKUP(E67,Crop!$X$3:$Y$70,2,FALSE))</f>
        <v>6</v>
      </c>
      <c r="G67" s="78">
        <f>IF(ISERROR(HLOOKUP($D$5,Kc!$B$3:$AI$57,paddy_rain!F67+3,FALSE)),0,HLOOKUP($D$5,Kc!$B$3:$AI$57,paddy_rain!F67+3,FALSE))</f>
        <v>1.45</v>
      </c>
      <c r="H67" s="90">
        <f t="shared" si="17"/>
        <v>0</v>
      </c>
      <c r="I67" s="91">
        <f t="shared" si="18"/>
        <v>0</v>
      </c>
      <c r="J67" s="91">
        <f t="shared" si="19"/>
        <v>0</v>
      </c>
      <c r="K67" s="91">
        <f t="shared" ref="K67:T78" si="35">IF(J66&gt;0,IF(K$26&gt;$E$9,0,VLOOKUP(K$26,$F$3:$G$23,2,FALSE)),0)</f>
        <v>0</v>
      </c>
      <c r="L67" s="91">
        <f t="shared" si="35"/>
        <v>0</v>
      </c>
      <c r="M67" s="91">
        <f t="shared" si="35"/>
        <v>0</v>
      </c>
      <c r="N67" s="91">
        <f t="shared" si="35"/>
        <v>0</v>
      </c>
      <c r="O67" s="91">
        <f t="shared" si="35"/>
        <v>0</v>
      </c>
      <c r="P67" s="91">
        <f t="shared" si="35"/>
        <v>0</v>
      </c>
      <c r="Q67" s="91">
        <f t="shared" si="35"/>
        <v>0</v>
      </c>
      <c r="R67" s="91">
        <f t="shared" si="35"/>
        <v>0</v>
      </c>
      <c r="S67" s="91">
        <f t="shared" si="35"/>
        <v>0</v>
      </c>
      <c r="T67" s="91">
        <f t="shared" si="35"/>
        <v>0</v>
      </c>
      <c r="U67" s="91">
        <f t="shared" ref="U67:AA78" si="36">IF(T66&gt;0,IF(U$26&gt;$E$9,0,VLOOKUP(U$26,$F$3:$G$23,2,FALSE)),0)</f>
        <v>0</v>
      </c>
      <c r="V67" s="91">
        <f t="shared" si="36"/>
        <v>0</v>
      </c>
      <c r="W67" s="91">
        <f t="shared" si="36"/>
        <v>0</v>
      </c>
      <c r="X67" s="91">
        <f t="shared" si="36"/>
        <v>0</v>
      </c>
      <c r="Y67" s="91">
        <f t="shared" si="36"/>
        <v>0</v>
      </c>
      <c r="Z67" s="91">
        <f t="shared" si="36"/>
        <v>0</v>
      </c>
      <c r="AA67" s="91">
        <f t="shared" si="36"/>
        <v>0</v>
      </c>
      <c r="AB67" s="95">
        <f t="shared" si="16"/>
        <v>0</v>
      </c>
      <c r="AC67" s="264">
        <f t="shared" si="24"/>
        <v>0</v>
      </c>
      <c r="AD67" s="78">
        <f>VLOOKUP($D$7,ETo!$B$4:$P$88,MONTH(D67)+2,FALSE)/4</f>
        <v>30.522548252375639</v>
      </c>
      <c r="AE67" s="78">
        <f t="shared" si="28"/>
        <v>0</v>
      </c>
      <c r="AF67" s="79">
        <f t="shared" si="29"/>
        <v>0</v>
      </c>
      <c r="AG67" s="79">
        <f t="shared" si="30"/>
        <v>0</v>
      </c>
      <c r="AH67" s="79">
        <f t="shared" si="31"/>
        <v>0</v>
      </c>
      <c r="AI67" s="79">
        <f t="shared" si="32"/>
        <v>0</v>
      </c>
      <c r="AJ67" s="302">
        <f>VLOOKUP(E67,[0]!eff_week,2,FALSE)/1000*AB67*1600</f>
        <v>0</v>
      </c>
    </row>
    <row r="68" spans="2:36" x14ac:dyDescent="0.25">
      <c r="B68" s="84">
        <f t="shared" si="33"/>
        <v>40040</v>
      </c>
      <c r="C68" s="85">
        <f t="shared" si="34"/>
        <v>40046</v>
      </c>
      <c r="D68" s="77">
        <f t="shared" si="27"/>
        <v>40046</v>
      </c>
      <c r="E68" s="68">
        <v>42</v>
      </c>
      <c r="F68" s="266">
        <f>IF(ISERROR(VLOOKUP(E68,Crop!$X$3:$Y$70,2,FALSE)),0,VLOOKUP(E68,Crop!$X$3:$Y$70,2,FALSE))</f>
        <v>7</v>
      </c>
      <c r="G68" s="78">
        <f>IF(ISERROR(HLOOKUP($D$5,Kc!$B$3:$AI$57,paddy_rain!F68+3,FALSE)),0,HLOOKUP($D$5,Kc!$B$3:$AI$57,paddy_rain!F68+3,FALSE))</f>
        <v>1.5</v>
      </c>
      <c r="H68" s="90">
        <f t="shared" si="17"/>
        <v>0</v>
      </c>
      <c r="I68" s="91">
        <f t="shared" si="18"/>
        <v>0</v>
      </c>
      <c r="J68" s="91">
        <f t="shared" si="19"/>
        <v>0</v>
      </c>
      <c r="K68" s="91">
        <f t="shared" si="35"/>
        <v>0</v>
      </c>
      <c r="L68" s="91">
        <f t="shared" si="35"/>
        <v>0</v>
      </c>
      <c r="M68" s="91">
        <f t="shared" si="35"/>
        <v>0</v>
      </c>
      <c r="N68" s="91">
        <f t="shared" si="35"/>
        <v>0</v>
      </c>
      <c r="O68" s="91">
        <f t="shared" si="35"/>
        <v>0</v>
      </c>
      <c r="P68" s="91">
        <f t="shared" si="35"/>
        <v>0</v>
      </c>
      <c r="Q68" s="91">
        <f t="shared" si="35"/>
        <v>0</v>
      </c>
      <c r="R68" s="91">
        <f t="shared" si="35"/>
        <v>0</v>
      </c>
      <c r="S68" s="91">
        <f t="shared" si="35"/>
        <v>0</v>
      </c>
      <c r="T68" s="91">
        <f t="shared" si="35"/>
        <v>0</v>
      </c>
      <c r="U68" s="91">
        <f t="shared" si="36"/>
        <v>0</v>
      </c>
      <c r="V68" s="91">
        <f t="shared" si="36"/>
        <v>0</v>
      </c>
      <c r="W68" s="91">
        <f t="shared" si="36"/>
        <v>0</v>
      </c>
      <c r="X68" s="91">
        <f t="shared" si="36"/>
        <v>0</v>
      </c>
      <c r="Y68" s="91">
        <f t="shared" si="36"/>
        <v>0</v>
      </c>
      <c r="Z68" s="91">
        <f t="shared" si="36"/>
        <v>0</v>
      </c>
      <c r="AA68" s="91">
        <f t="shared" si="36"/>
        <v>0</v>
      </c>
      <c r="AB68" s="95">
        <f t="shared" si="16"/>
        <v>0</v>
      </c>
      <c r="AC68" s="264">
        <f t="shared" si="24"/>
        <v>0</v>
      </c>
      <c r="AD68" s="78">
        <f>VLOOKUP($D$7,ETo!$B$4:$P$88,MONTH(D68)+2,FALSE)/4</f>
        <v>30.522548252375639</v>
      </c>
      <c r="AE68" s="78">
        <f t="shared" si="28"/>
        <v>0</v>
      </c>
      <c r="AF68" s="79">
        <f t="shared" si="29"/>
        <v>0</v>
      </c>
      <c r="AG68" s="79">
        <f t="shared" si="30"/>
        <v>0</v>
      </c>
      <c r="AH68" s="79">
        <f t="shared" si="31"/>
        <v>0</v>
      </c>
      <c r="AI68" s="79">
        <f t="shared" si="32"/>
        <v>0</v>
      </c>
      <c r="AJ68" s="302">
        <f>VLOOKUP(E68,[0]!eff_week,2,FALSE)/1000*AB68*1600</f>
        <v>0</v>
      </c>
    </row>
    <row r="69" spans="2:36" x14ac:dyDescent="0.25">
      <c r="B69" s="84">
        <f t="shared" si="33"/>
        <v>40047</v>
      </c>
      <c r="C69" s="85">
        <f t="shared" si="34"/>
        <v>40053</v>
      </c>
      <c r="D69" s="77">
        <f t="shared" si="27"/>
        <v>40053</v>
      </c>
      <c r="E69" s="68">
        <v>43</v>
      </c>
      <c r="F69" s="266">
        <f>IF(ISERROR(VLOOKUP(E69,Crop!$X$3:$Y$70,2,FALSE)),0,VLOOKUP(E69,Crop!$X$3:$Y$70,2,FALSE))</f>
        <v>8</v>
      </c>
      <c r="G69" s="78">
        <f>IF(ISERROR(HLOOKUP($D$5,Kc!$B$3:$AI$57,paddy_rain!F69+3,FALSE)),0,HLOOKUP($D$5,Kc!$B$3:$AI$57,paddy_rain!F69+3,FALSE))</f>
        <v>1.48</v>
      </c>
      <c r="H69" s="90">
        <f t="shared" si="17"/>
        <v>0</v>
      </c>
      <c r="I69" s="91">
        <f t="shared" si="18"/>
        <v>0</v>
      </c>
      <c r="J69" s="91">
        <f t="shared" si="19"/>
        <v>0</v>
      </c>
      <c r="K69" s="91">
        <f t="shared" si="35"/>
        <v>0</v>
      </c>
      <c r="L69" s="91">
        <f t="shared" si="35"/>
        <v>0</v>
      </c>
      <c r="M69" s="91">
        <f t="shared" si="35"/>
        <v>0</v>
      </c>
      <c r="N69" s="91">
        <f t="shared" si="35"/>
        <v>0</v>
      </c>
      <c r="O69" s="91">
        <f t="shared" si="35"/>
        <v>0</v>
      </c>
      <c r="P69" s="91">
        <f t="shared" si="35"/>
        <v>0</v>
      </c>
      <c r="Q69" s="91">
        <f t="shared" si="35"/>
        <v>0</v>
      </c>
      <c r="R69" s="91">
        <f t="shared" si="35"/>
        <v>0</v>
      </c>
      <c r="S69" s="91">
        <f t="shared" si="35"/>
        <v>0</v>
      </c>
      <c r="T69" s="91">
        <f t="shared" si="35"/>
        <v>0</v>
      </c>
      <c r="U69" s="91">
        <f t="shared" si="36"/>
        <v>0</v>
      </c>
      <c r="V69" s="91">
        <f t="shared" si="36"/>
        <v>0</v>
      </c>
      <c r="W69" s="91">
        <f t="shared" si="36"/>
        <v>0</v>
      </c>
      <c r="X69" s="91">
        <f t="shared" si="36"/>
        <v>0</v>
      </c>
      <c r="Y69" s="91">
        <f t="shared" si="36"/>
        <v>0</v>
      </c>
      <c r="Z69" s="91">
        <f t="shared" si="36"/>
        <v>0</v>
      </c>
      <c r="AA69" s="91">
        <f t="shared" si="36"/>
        <v>0</v>
      </c>
      <c r="AB69" s="95">
        <f t="shared" si="16"/>
        <v>0</v>
      </c>
      <c r="AC69" s="264">
        <f t="shared" si="24"/>
        <v>0</v>
      </c>
      <c r="AD69" s="78">
        <f>VLOOKUP($D$7,ETo!$B$4:$P$88,MONTH(D69)+2,FALSE)/4</f>
        <v>30.522548252375639</v>
      </c>
      <c r="AE69" s="78">
        <f t="shared" si="28"/>
        <v>0</v>
      </c>
      <c r="AF69" s="79">
        <f t="shared" si="29"/>
        <v>0</v>
      </c>
      <c r="AG69" s="79">
        <f t="shared" si="30"/>
        <v>0</v>
      </c>
      <c r="AH69" s="79">
        <f t="shared" si="31"/>
        <v>0</v>
      </c>
      <c r="AI69" s="79">
        <f t="shared" si="32"/>
        <v>0</v>
      </c>
      <c r="AJ69" s="302">
        <f>VLOOKUP(E69,[0]!eff_week,2,FALSE)/1000*AB69*1600</f>
        <v>0</v>
      </c>
    </row>
    <row r="70" spans="2:36" x14ac:dyDescent="0.25">
      <c r="B70" s="84">
        <f t="shared" si="33"/>
        <v>40054</v>
      </c>
      <c r="C70" s="85">
        <f t="shared" si="34"/>
        <v>40060</v>
      </c>
      <c r="D70" s="77">
        <f t="shared" si="27"/>
        <v>40060</v>
      </c>
      <c r="E70" s="68">
        <v>44</v>
      </c>
      <c r="F70" s="266">
        <f>IF(ISERROR(VLOOKUP(E70,Crop!$X$3:$Y$70,2,FALSE)),0,VLOOKUP(E70,Crop!$X$3:$Y$70,2,FALSE))</f>
        <v>9</v>
      </c>
      <c r="G70" s="78">
        <f>IF(ISERROR(HLOOKUP($D$5,Kc!$B$3:$AI$57,paddy_rain!F70+3,FALSE)),0,HLOOKUP($D$5,Kc!$B$3:$AI$57,paddy_rain!F70+3,FALSE))</f>
        <v>1.42</v>
      </c>
      <c r="H70" s="90">
        <f t="shared" si="17"/>
        <v>0</v>
      </c>
      <c r="I70" s="91">
        <f t="shared" si="18"/>
        <v>0</v>
      </c>
      <c r="J70" s="91">
        <f t="shared" si="19"/>
        <v>0</v>
      </c>
      <c r="K70" s="91">
        <f t="shared" si="35"/>
        <v>0</v>
      </c>
      <c r="L70" s="91">
        <f t="shared" si="35"/>
        <v>0</v>
      </c>
      <c r="M70" s="91">
        <f t="shared" si="35"/>
        <v>0</v>
      </c>
      <c r="N70" s="91">
        <f t="shared" si="35"/>
        <v>0</v>
      </c>
      <c r="O70" s="91">
        <f t="shared" si="35"/>
        <v>0</v>
      </c>
      <c r="P70" s="91">
        <f t="shared" si="35"/>
        <v>0</v>
      </c>
      <c r="Q70" s="91">
        <f t="shared" si="35"/>
        <v>0</v>
      </c>
      <c r="R70" s="91">
        <f t="shared" si="35"/>
        <v>0</v>
      </c>
      <c r="S70" s="91">
        <f t="shared" si="35"/>
        <v>0</v>
      </c>
      <c r="T70" s="91">
        <f t="shared" si="35"/>
        <v>0</v>
      </c>
      <c r="U70" s="91">
        <f t="shared" si="36"/>
        <v>0</v>
      </c>
      <c r="V70" s="91">
        <f t="shared" si="36"/>
        <v>0</v>
      </c>
      <c r="W70" s="91">
        <f t="shared" si="36"/>
        <v>0</v>
      </c>
      <c r="X70" s="91">
        <f t="shared" si="36"/>
        <v>0</v>
      </c>
      <c r="Y70" s="91">
        <f t="shared" si="36"/>
        <v>0</v>
      </c>
      <c r="Z70" s="91">
        <f t="shared" si="36"/>
        <v>0</v>
      </c>
      <c r="AA70" s="91">
        <f t="shared" si="36"/>
        <v>0</v>
      </c>
      <c r="AB70" s="95">
        <f t="shared" si="16"/>
        <v>0</v>
      </c>
      <c r="AC70" s="264">
        <f t="shared" si="24"/>
        <v>0</v>
      </c>
      <c r="AD70" s="78">
        <f>VLOOKUP($D$7,ETo!$B$4:$P$88,MONTH(D70)+2,FALSE)/4</f>
        <v>28.77779670745727</v>
      </c>
      <c r="AE70" s="78">
        <f t="shared" si="28"/>
        <v>0</v>
      </c>
      <c r="AF70" s="79">
        <f t="shared" si="29"/>
        <v>0</v>
      </c>
      <c r="AG70" s="79">
        <f t="shared" si="30"/>
        <v>0</v>
      </c>
      <c r="AH70" s="79">
        <f t="shared" si="31"/>
        <v>0</v>
      </c>
      <c r="AI70" s="79">
        <f t="shared" si="32"/>
        <v>0</v>
      </c>
      <c r="AJ70" s="302">
        <f>VLOOKUP(E70,[0]!eff_week,2,FALSE)/1000*AB70*1600</f>
        <v>0</v>
      </c>
    </row>
    <row r="71" spans="2:36" x14ac:dyDescent="0.25">
      <c r="B71" s="84">
        <f t="shared" si="33"/>
        <v>40061</v>
      </c>
      <c r="C71" s="85">
        <f t="shared" si="34"/>
        <v>40067</v>
      </c>
      <c r="D71" s="77">
        <f t="shared" si="27"/>
        <v>40067</v>
      </c>
      <c r="E71" s="68">
        <v>45</v>
      </c>
      <c r="F71" s="266">
        <f>IF(ISERROR(VLOOKUP(E71,Crop!$X$3:$Y$70,2,FALSE)),0,VLOOKUP(E71,Crop!$X$3:$Y$70,2,FALSE))</f>
        <v>10</v>
      </c>
      <c r="G71" s="78">
        <f>IF(ISERROR(HLOOKUP($D$5,Kc!$B$3:$AI$57,paddy_rain!F71+3,FALSE)),0,HLOOKUP($D$5,Kc!$B$3:$AI$57,paddy_rain!F71+3,FALSE))</f>
        <v>1.34</v>
      </c>
      <c r="H71" s="90">
        <f t="shared" si="17"/>
        <v>0</v>
      </c>
      <c r="I71" s="91">
        <f t="shared" si="18"/>
        <v>0</v>
      </c>
      <c r="J71" s="91">
        <f t="shared" si="19"/>
        <v>0</v>
      </c>
      <c r="K71" s="91">
        <f t="shared" si="35"/>
        <v>0</v>
      </c>
      <c r="L71" s="91">
        <f t="shared" si="35"/>
        <v>0</v>
      </c>
      <c r="M71" s="91">
        <f t="shared" si="35"/>
        <v>0</v>
      </c>
      <c r="N71" s="91">
        <f t="shared" si="35"/>
        <v>0</v>
      </c>
      <c r="O71" s="91">
        <f t="shared" si="35"/>
        <v>0</v>
      </c>
      <c r="P71" s="91">
        <f t="shared" si="35"/>
        <v>0</v>
      </c>
      <c r="Q71" s="91">
        <f t="shared" si="35"/>
        <v>0</v>
      </c>
      <c r="R71" s="91">
        <f t="shared" si="35"/>
        <v>0</v>
      </c>
      <c r="S71" s="91">
        <f t="shared" si="35"/>
        <v>0</v>
      </c>
      <c r="T71" s="91">
        <f t="shared" si="35"/>
        <v>0</v>
      </c>
      <c r="U71" s="91">
        <f t="shared" si="36"/>
        <v>0</v>
      </c>
      <c r="V71" s="91">
        <f t="shared" si="36"/>
        <v>0</v>
      </c>
      <c r="W71" s="91">
        <f t="shared" si="36"/>
        <v>0</v>
      </c>
      <c r="X71" s="91">
        <f t="shared" si="36"/>
        <v>0</v>
      </c>
      <c r="Y71" s="91">
        <f t="shared" si="36"/>
        <v>0</v>
      </c>
      <c r="Z71" s="91">
        <f t="shared" si="36"/>
        <v>0</v>
      </c>
      <c r="AA71" s="91">
        <f t="shared" si="36"/>
        <v>0</v>
      </c>
      <c r="AB71" s="95">
        <f t="shared" si="16"/>
        <v>0</v>
      </c>
      <c r="AC71" s="264">
        <f t="shared" si="24"/>
        <v>0</v>
      </c>
      <c r="AD71" s="78">
        <f>VLOOKUP($D$7,ETo!$B$4:$P$88,MONTH(D71)+2,FALSE)/4</f>
        <v>28.77779670745727</v>
      </c>
      <c r="AE71" s="78">
        <f t="shared" si="28"/>
        <v>0</v>
      </c>
      <c r="AF71" s="79">
        <f t="shared" si="29"/>
        <v>0</v>
      </c>
      <c r="AG71" s="79">
        <f t="shared" si="30"/>
        <v>0</v>
      </c>
      <c r="AH71" s="79">
        <f t="shared" si="31"/>
        <v>0</v>
      </c>
      <c r="AI71" s="79">
        <f t="shared" si="32"/>
        <v>0</v>
      </c>
      <c r="AJ71" s="302">
        <f>VLOOKUP(E71,[0]!eff_week,2,FALSE)/1000*AB71*1600</f>
        <v>0</v>
      </c>
    </row>
    <row r="72" spans="2:36" x14ac:dyDescent="0.25">
      <c r="B72" s="84">
        <f t="shared" si="33"/>
        <v>40068</v>
      </c>
      <c r="C72" s="85">
        <f t="shared" si="34"/>
        <v>40074</v>
      </c>
      <c r="D72" s="77">
        <f t="shared" si="27"/>
        <v>40074</v>
      </c>
      <c r="E72" s="68">
        <v>46</v>
      </c>
      <c r="F72" s="266">
        <f>IF(ISERROR(VLOOKUP(E72,Crop!$X$3:$Y$70,2,FALSE)),0,VLOOKUP(E72,Crop!$X$3:$Y$70,2,FALSE))</f>
        <v>11</v>
      </c>
      <c r="G72" s="78">
        <f>IF(ISERROR(HLOOKUP($D$5,Kc!$B$3:$AI$57,paddy_rain!F72+3,FALSE)),0,HLOOKUP($D$5,Kc!$B$3:$AI$57,paddy_rain!F72+3,FALSE))</f>
        <v>1.23</v>
      </c>
      <c r="H72" s="90">
        <f t="shared" si="17"/>
        <v>0</v>
      </c>
      <c r="I72" s="91">
        <f t="shared" si="18"/>
        <v>0</v>
      </c>
      <c r="J72" s="91">
        <f t="shared" si="19"/>
        <v>0</v>
      </c>
      <c r="K72" s="91">
        <f t="shared" si="35"/>
        <v>0</v>
      </c>
      <c r="L72" s="91">
        <f t="shared" si="35"/>
        <v>0</v>
      </c>
      <c r="M72" s="91">
        <f t="shared" si="35"/>
        <v>0</v>
      </c>
      <c r="N72" s="91">
        <f t="shared" si="35"/>
        <v>0</v>
      </c>
      <c r="O72" s="91">
        <f t="shared" si="35"/>
        <v>0</v>
      </c>
      <c r="P72" s="91">
        <f t="shared" si="35"/>
        <v>0</v>
      </c>
      <c r="Q72" s="91">
        <f t="shared" si="35"/>
        <v>0</v>
      </c>
      <c r="R72" s="91">
        <f t="shared" si="35"/>
        <v>0</v>
      </c>
      <c r="S72" s="91">
        <f t="shared" si="35"/>
        <v>0</v>
      </c>
      <c r="T72" s="91">
        <f t="shared" si="35"/>
        <v>0</v>
      </c>
      <c r="U72" s="91">
        <f t="shared" si="36"/>
        <v>0</v>
      </c>
      <c r="V72" s="91">
        <f t="shared" si="36"/>
        <v>0</v>
      </c>
      <c r="W72" s="91">
        <f t="shared" si="36"/>
        <v>0</v>
      </c>
      <c r="X72" s="91">
        <f t="shared" si="36"/>
        <v>0</v>
      </c>
      <c r="Y72" s="91">
        <f t="shared" si="36"/>
        <v>0</v>
      </c>
      <c r="Z72" s="91">
        <f t="shared" si="36"/>
        <v>0</v>
      </c>
      <c r="AA72" s="91">
        <f t="shared" si="36"/>
        <v>0</v>
      </c>
      <c r="AB72" s="95">
        <f t="shared" si="16"/>
        <v>0</v>
      </c>
      <c r="AC72" s="264">
        <f t="shared" si="24"/>
        <v>0</v>
      </c>
      <c r="AD72" s="78">
        <f>VLOOKUP($D$7,ETo!$B$4:$P$88,MONTH(D72)+2,FALSE)/4</f>
        <v>28.77779670745727</v>
      </c>
      <c r="AE72" s="78">
        <f t="shared" si="28"/>
        <v>0</v>
      </c>
      <c r="AF72" s="79">
        <f t="shared" si="29"/>
        <v>0</v>
      </c>
      <c r="AG72" s="79">
        <f t="shared" si="30"/>
        <v>0</v>
      </c>
      <c r="AH72" s="79">
        <f t="shared" si="31"/>
        <v>0</v>
      </c>
      <c r="AI72" s="79">
        <f t="shared" si="32"/>
        <v>0</v>
      </c>
      <c r="AJ72" s="302">
        <f>VLOOKUP(E72,[0]!eff_week,2,FALSE)/1000*AB72*1600</f>
        <v>0</v>
      </c>
    </row>
    <row r="73" spans="2:36" x14ac:dyDescent="0.25">
      <c r="B73" s="84">
        <f t="shared" si="33"/>
        <v>40075</v>
      </c>
      <c r="C73" s="85">
        <f t="shared" si="34"/>
        <v>40081</v>
      </c>
      <c r="D73" s="77">
        <f t="shared" si="27"/>
        <v>40081</v>
      </c>
      <c r="E73" s="68">
        <v>47</v>
      </c>
      <c r="F73" s="266">
        <f>IF(ISERROR(VLOOKUP(E73,Crop!$X$3:$Y$70,2,FALSE)),0,VLOOKUP(E73,Crop!$X$3:$Y$70,2,FALSE))</f>
        <v>12</v>
      </c>
      <c r="G73" s="78">
        <f>IF(ISERROR(HLOOKUP($D$5,Kc!$B$3:$AI$57,paddy_rain!F73+3,FALSE)),0,HLOOKUP($D$5,Kc!$B$3:$AI$57,paddy_rain!F73+3,FALSE))</f>
        <v>0.94</v>
      </c>
      <c r="H73" s="90">
        <f t="shared" si="17"/>
        <v>0</v>
      </c>
      <c r="I73" s="91">
        <f t="shared" si="18"/>
        <v>0</v>
      </c>
      <c r="J73" s="91">
        <f t="shared" si="19"/>
        <v>0</v>
      </c>
      <c r="K73" s="91">
        <f t="shared" si="35"/>
        <v>0</v>
      </c>
      <c r="L73" s="91">
        <f t="shared" si="35"/>
        <v>0</v>
      </c>
      <c r="M73" s="91">
        <f t="shared" si="35"/>
        <v>0</v>
      </c>
      <c r="N73" s="91">
        <f t="shared" si="35"/>
        <v>0</v>
      </c>
      <c r="O73" s="91">
        <f t="shared" si="35"/>
        <v>0</v>
      </c>
      <c r="P73" s="91">
        <f t="shared" si="35"/>
        <v>0</v>
      </c>
      <c r="Q73" s="91">
        <f t="shared" si="35"/>
        <v>0</v>
      </c>
      <c r="R73" s="91">
        <f t="shared" si="35"/>
        <v>0</v>
      </c>
      <c r="S73" s="91">
        <f t="shared" si="35"/>
        <v>0</v>
      </c>
      <c r="T73" s="91">
        <f t="shared" si="35"/>
        <v>0</v>
      </c>
      <c r="U73" s="91">
        <f t="shared" si="36"/>
        <v>0</v>
      </c>
      <c r="V73" s="91">
        <f t="shared" si="36"/>
        <v>0</v>
      </c>
      <c r="W73" s="91">
        <f t="shared" si="36"/>
        <v>0</v>
      </c>
      <c r="X73" s="91">
        <f t="shared" si="36"/>
        <v>0</v>
      </c>
      <c r="Y73" s="91">
        <f t="shared" si="36"/>
        <v>0</v>
      </c>
      <c r="Z73" s="91">
        <f t="shared" si="36"/>
        <v>0</v>
      </c>
      <c r="AA73" s="91">
        <f t="shared" si="36"/>
        <v>0</v>
      </c>
      <c r="AB73" s="95">
        <f t="shared" si="16"/>
        <v>0</v>
      </c>
      <c r="AC73" s="264">
        <f t="shared" si="24"/>
        <v>0</v>
      </c>
      <c r="AD73" s="78">
        <f>VLOOKUP($D$7,ETo!$B$4:$P$88,MONTH(D73)+2,FALSE)/4</f>
        <v>28.77779670745727</v>
      </c>
      <c r="AE73" s="78">
        <f t="shared" si="28"/>
        <v>0</v>
      </c>
      <c r="AF73" s="79">
        <f t="shared" si="29"/>
        <v>0</v>
      </c>
      <c r="AG73" s="79">
        <f t="shared" si="30"/>
        <v>0</v>
      </c>
      <c r="AH73" s="79">
        <f t="shared" si="31"/>
        <v>0</v>
      </c>
      <c r="AI73" s="79">
        <f t="shared" si="32"/>
        <v>0</v>
      </c>
      <c r="AJ73" s="302">
        <f>VLOOKUP(E73,[0]!eff_week,2,FALSE)/1000*AB73*1600</f>
        <v>0</v>
      </c>
    </row>
    <row r="74" spans="2:36" x14ac:dyDescent="0.25">
      <c r="B74" s="84">
        <f t="shared" si="33"/>
        <v>40082</v>
      </c>
      <c r="C74" s="85">
        <f t="shared" si="34"/>
        <v>40088</v>
      </c>
      <c r="D74" s="77">
        <f t="shared" si="27"/>
        <v>40088</v>
      </c>
      <c r="E74" s="68">
        <v>48</v>
      </c>
      <c r="F74" s="266">
        <f>IF(ISERROR(VLOOKUP(E74,Crop!$X$3:$Y$70,2,FALSE)),0,VLOOKUP(E74,Crop!$X$3:$Y$70,2,FALSE))</f>
        <v>13</v>
      </c>
      <c r="G74" s="78">
        <f>IF(ISERROR(HLOOKUP($D$5,Kc!$B$3:$AI$57,paddy_rain!F74+3,FALSE)),0,HLOOKUP($D$5,Kc!$B$3:$AI$57,paddy_rain!F74+3,FALSE))</f>
        <v>0.86</v>
      </c>
      <c r="H74" s="90">
        <f t="shared" si="17"/>
        <v>0</v>
      </c>
      <c r="I74" s="91">
        <f t="shared" si="18"/>
        <v>0</v>
      </c>
      <c r="J74" s="91">
        <f t="shared" si="19"/>
        <v>0</v>
      </c>
      <c r="K74" s="91">
        <f t="shared" si="35"/>
        <v>0</v>
      </c>
      <c r="L74" s="91">
        <f t="shared" si="35"/>
        <v>0</v>
      </c>
      <c r="M74" s="91">
        <f t="shared" si="35"/>
        <v>0</v>
      </c>
      <c r="N74" s="91">
        <f t="shared" si="35"/>
        <v>0</v>
      </c>
      <c r="O74" s="91">
        <f t="shared" si="35"/>
        <v>0</v>
      </c>
      <c r="P74" s="91">
        <f t="shared" si="35"/>
        <v>0</v>
      </c>
      <c r="Q74" s="91">
        <f t="shared" si="35"/>
        <v>0</v>
      </c>
      <c r="R74" s="91">
        <f t="shared" si="35"/>
        <v>0</v>
      </c>
      <c r="S74" s="91">
        <f t="shared" si="35"/>
        <v>0</v>
      </c>
      <c r="T74" s="91">
        <f t="shared" si="35"/>
        <v>0</v>
      </c>
      <c r="U74" s="91">
        <f t="shared" si="36"/>
        <v>0</v>
      </c>
      <c r="V74" s="91">
        <f t="shared" si="36"/>
        <v>0</v>
      </c>
      <c r="W74" s="91">
        <f t="shared" si="36"/>
        <v>0</v>
      </c>
      <c r="X74" s="91">
        <f t="shared" si="36"/>
        <v>0</v>
      </c>
      <c r="Y74" s="91">
        <f t="shared" si="36"/>
        <v>0</v>
      </c>
      <c r="Z74" s="91">
        <f t="shared" si="36"/>
        <v>0</v>
      </c>
      <c r="AA74" s="91">
        <f t="shared" si="36"/>
        <v>0</v>
      </c>
      <c r="AB74" s="95">
        <f t="shared" si="16"/>
        <v>0</v>
      </c>
      <c r="AC74" s="264">
        <f t="shared" si="24"/>
        <v>0</v>
      </c>
      <c r="AD74" s="78">
        <f>VLOOKUP($D$7,ETo!$B$4:$P$88,MONTH(D74)+2,FALSE)/4</f>
        <v>30.782578129054563</v>
      </c>
      <c r="AE74" s="78">
        <f t="shared" si="28"/>
        <v>0</v>
      </c>
      <c r="AF74" s="79">
        <f t="shared" si="29"/>
        <v>0</v>
      </c>
      <c r="AG74" s="79">
        <f t="shared" si="30"/>
        <v>0</v>
      </c>
      <c r="AH74" s="79">
        <f t="shared" si="31"/>
        <v>0</v>
      </c>
      <c r="AI74" s="79">
        <f t="shared" si="32"/>
        <v>0</v>
      </c>
      <c r="AJ74" s="302">
        <f>VLOOKUP(E74,[0]!eff_week,2,FALSE)/1000*AB74*1600</f>
        <v>0</v>
      </c>
    </row>
    <row r="75" spans="2:36" x14ac:dyDescent="0.25">
      <c r="B75" s="84">
        <f t="shared" si="33"/>
        <v>40089</v>
      </c>
      <c r="C75" s="85">
        <f t="shared" si="34"/>
        <v>40095</v>
      </c>
      <c r="D75" s="77">
        <f t="shared" si="27"/>
        <v>40095</v>
      </c>
      <c r="E75" s="68">
        <v>49</v>
      </c>
      <c r="F75" s="266">
        <f>IF(ISERROR(VLOOKUP(E75,Crop!$X$3:$Y$70,2,FALSE)),0,VLOOKUP(E75,Crop!$X$3:$Y$70,2,FALSE))</f>
        <v>0</v>
      </c>
      <c r="G75" s="78">
        <f>IF(ISERROR(HLOOKUP($D$5,Kc!$B$3:$AI$57,paddy_rain!F75+3,FALSE)),0,HLOOKUP($D$5,Kc!$B$3:$AI$57,paddy_rain!F75+3,FALSE))</f>
        <v>0</v>
      </c>
      <c r="H75" s="90">
        <f t="shared" si="17"/>
        <v>0</v>
      </c>
      <c r="I75" s="91">
        <f t="shared" si="18"/>
        <v>0</v>
      </c>
      <c r="J75" s="91">
        <f t="shared" si="19"/>
        <v>0</v>
      </c>
      <c r="K75" s="91">
        <f t="shared" si="35"/>
        <v>0</v>
      </c>
      <c r="L75" s="91">
        <f t="shared" si="35"/>
        <v>0</v>
      </c>
      <c r="M75" s="91">
        <f t="shared" si="35"/>
        <v>0</v>
      </c>
      <c r="N75" s="91">
        <f t="shared" si="35"/>
        <v>0</v>
      </c>
      <c r="O75" s="91">
        <f t="shared" si="35"/>
        <v>0</v>
      </c>
      <c r="P75" s="91">
        <f t="shared" si="35"/>
        <v>0</v>
      </c>
      <c r="Q75" s="91">
        <f t="shared" si="35"/>
        <v>0</v>
      </c>
      <c r="R75" s="91">
        <f t="shared" si="35"/>
        <v>0</v>
      </c>
      <c r="S75" s="91">
        <f t="shared" si="35"/>
        <v>0</v>
      </c>
      <c r="T75" s="91">
        <f t="shared" si="35"/>
        <v>0</v>
      </c>
      <c r="U75" s="91">
        <f t="shared" si="36"/>
        <v>0</v>
      </c>
      <c r="V75" s="91">
        <f t="shared" si="36"/>
        <v>0</v>
      </c>
      <c r="W75" s="91">
        <f t="shared" si="36"/>
        <v>0</v>
      </c>
      <c r="X75" s="91">
        <f t="shared" si="36"/>
        <v>0</v>
      </c>
      <c r="Y75" s="91">
        <f t="shared" si="36"/>
        <v>0</v>
      </c>
      <c r="Z75" s="91">
        <f t="shared" si="36"/>
        <v>0</v>
      </c>
      <c r="AA75" s="91">
        <f t="shared" si="36"/>
        <v>0</v>
      </c>
      <c r="AB75" s="95">
        <f t="shared" si="16"/>
        <v>0</v>
      </c>
      <c r="AC75" s="264">
        <f t="shared" si="24"/>
        <v>0</v>
      </c>
      <c r="AD75" s="78">
        <f>VLOOKUP($D$7,ETo!$B$4:$P$88,MONTH(D75)+2,FALSE)/4</f>
        <v>30.782578129054563</v>
      </c>
      <c r="AE75" s="78">
        <f t="shared" si="28"/>
        <v>0</v>
      </c>
      <c r="AF75" s="79">
        <f t="shared" si="29"/>
        <v>0</v>
      </c>
      <c r="AG75" s="79">
        <f t="shared" si="30"/>
        <v>0</v>
      </c>
      <c r="AH75" s="79">
        <f t="shared" si="31"/>
        <v>0</v>
      </c>
      <c r="AI75" s="79">
        <f t="shared" si="32"/>
        <v>0</v>
      </c>
      <c r="AJ75" s="302">
        <f>VLOOKUP(E75,[0]!eff_week,2,FALSE)/1000*AB75*1600</f>
        <v>0</v>
      </c>
    </row>
    <row r="76" spans="2:36" x14ac:dyDescent="0.25">
      <c r="B76" s="84">
        <f t="shared" si="33"/>
        <v>40096</v>
      </c>
      <c r="C76" s="85">
        <f t="shared" si="34"/>
        <v>40102</v>
      </c>
      <c r="D76" s="77">
        <f t="shared" si="27"/>
        <v>40102</v>
      </c>
      <c r="E76" s="68">
        <v>50</v>
      </c>
      <c r="F76" s="266">
        <f>IF(ISERROR(VLOOKUP(E76,Crop!$X$3:$Y$70,2,FALSE)),0,VLOOKUP(E76,Crop!$X$3:$Y$70,2,FALSE))</f>
        <v>0</v>
      </c>
      <c r="G76" s="78">
        <f>IF(ISERROR(HLOOKUP($D$5,Kc!$B$3:$AI$57,paddy_rain!F76+3,FALSE)),0,HLOOKUP($D$5,Kc!$B$3:$AI$57,paddy_rain!F76+3,FALSE))</f>
        <v>0</v>
      </c>
      <c r="H76" s="90">
        <f t="shared" si="17"/>
        <v>0</v>
      </c>
      <c r="I76" s="91">
        <f t="shared" si="18"/>
        <v>0</v>
      </c>
      <c r="J76" s="91">
        <f t="shared" si="19"/>
        <v>0</v>
      </c>
      <c r="K76" s="91">
        <f t="shared" si="35"/>
        <v>0</v>
      </c>
      <c r="L76" s="91">
        <f t="shared" si="35"/>
        <v>0</v>
      </c>
      <c r="M76" s="91">
        <f t="shared" si="35"/>
        <v>0</v>
      </c>
      <c r="N76" s="91">
        <f t="shared" si="35"/>
        <v>0</v>
      </c>
      <c r="O76" s="91">
        <f t="shared" si="35"/>
        <v>0</v>
      </c>
      <c r="P76" s="91">
        <f t="shared" si="35"/>
        <v>0</v>
      </c>
      <c r="Q76" s="91">
        <f t="shared" si="35"/>
        <v>0</v>
      </c>
      <c r="R76" s="91">
        <f t="shared" si="35"/>
        <v>0</v>
      </c>
      <c r="S76" s="91">
        <f t="shared" si="35"/>
        <v>0</v>
      </c>
      <c r="T76" s="91">
        <f t="shared" si="35"/>
        <v>0</v>
      </c>
      <c r="U76" s="91">
        <f t="shared" si="36"/>
        <v>0</v>
      </c>
      <c r="V76" s="91">
        <f t="shared" si="36"/>
        <v>0</v>
      </c>
      <c r="W76" s="91">
        <f t="shared" si="36"/>
        <v>0</v>
      </c>
      <c r="X76" s="91">
        <f t="shared" si="36"/>
        <v>0</v>
      </c>
      <c r="Y76" s="91">
        <f t="shared" si="36"/>
        <v>0</v>
      </c>
      <c r="Z76" s="91">
        <f t="shared" si="36"/>
        <v>0</v>
      </c>
      <c r="AA76" s="91">
        <f t="shared" si="36"/>
        <v>0</v>
      </c>
      <c r="AB76" s="95">
        <f t="shared" si="16"/>
        <v>0</v>
      </c>
      <c r="AC76" s="264">
        <f t="shared" si="24"/>
        <v>0</v>
      </c>
      <c r="AD76" s="78">
        <f>VLOOKUP($D$7,ETo!$B$4:$P$88,MONTH(D76)+2,FALSE)/4</f>
        <v>30.782578129054563</v>
      </c>
      <c r="AE76" s="78">
        <f t="shared" si="28"/>
        <v>0</v>
      </c>
      <c r="AF76" s="79">
        <f t="shared" si="29"/>
        <v>0</v>
      </c>
      <c r="AG76" s="79">
        <f t="shared" si="30"/>
        <v>0</v>
      </c>
      <c r="AH76" s="79">
        <f t="shared" si="31"/>
        <v>0</v>
      </c>
      <c r="AI76" s="79">
        <f t="shared" si="32"/>
        <v>0</v>
      </c>
      <c r="AJ76" s="302">
        <f>VLOOKUP(E76,[0]!eff_week,2,FALSE)/1000*AB76*1600</f>
        <v>0</v>
      </c>
    </row>
    <row r="77" spans="2:36" x14ac:dyDescent="0.25">
      <c r="B77" s="84">
        <f t="shared" si="33"/>
        <v>40103</v>
      </c>
      <c r="C77" s="85">
        <f t="shared" si="34"/>
        <v>40109</v>
      </c>
      <c r="D77" s="77">
        <f t="shared" si="27"/>
        <v>40109</v>
      </c>
      <c r="E77" s="68">
        <v>51</v>
      </c>
      <c r="F77" s="266">
        <f>IF(ISERROR(VLOOKUP(E77,Crop!$X$3:$Y$70,2,FALSE)),0,VLOOKUP(E77,Crop!$X$3:$Y$70,2,FALSE))</f>
        <v>0</v>
      </c>
      <c r="G77" s="78">
        <f>IF(ISERROR(HLOOKUP($D$5,Kc!$B$3:$AI$57,paddy_rain!F77+3,FALSE)),0,HLOOKUP($D$5,Kc!$B$3:$AI$57,paddy_rain!F77+3,FALSE))</f>
        <v>0</v>
      </c>
      <c r="H77" s="90">
        <f t="shared" si="17"/>
        <v>0</v>
      </c>
      <c r="I77" s="91">
        <f t="shared" si="18"/>
        <v>0</v>
      </c>
      <c r="J77" s="91">
        <f t="shared" si="19"/>
        <v>0</v>
      </c>
      <c r="K77" s="91">
        <f t="shared" si="35"/>
        <v>0</v>
      </c>
      <c r="L77" s="91">
        <f t="shared" si="35"/>
        <v>0</v>
      </c>
      <c r="M77" s="91">
        <f t="shared" si="35"/>
        <v>0</v>
      </c>
      <c r="N77" s="91">
        <f t="shared" si="35"/>
        <v>0</v>
      </c>
      <c r="O77" s="91">
        <f t="shared" si="35"/>
        <v>0</v>
      </c>
      <c r="P77" s="91">
        <f t="shared" si="35"/>
        <v>0</v>
      </c>
      <c r="Q77" s="91">
        <f t="shared" si="35"/>
        <v>0</v>
      </c>
      <c r="R77" s="91">
        <f t="shared" si="35"/>
        <v>0</v>
      </c>
      <c r="S77" s="91">
        <f t="shared" si="35"/>
        <v>0</v>
      </c>
      <c r="T77" s="91">
        <f t="shared" si="35"/>
        <v>0</v>
      </c>
      <c r="U77" s="91">
        <f t="shared" si="36"/>
        <v>0</v>
      </c>
      <c r="V77" s="91">
        <f t="shared" si="36"/>
        <v>0</v>
      </c>
      <c r="W77" s="91">
        <f t="shared" si="36"/>
        <v>0</v>
      </c>
      <c r="X77" s="91">
        <f t="shared" si="36"/>
        <v>0</v>
      </c>
      <c r="Y77" s="91">
        <f t="shared" si="36"/>
        <v>0</v>
      </c>
      <c r="Z77" s="91">
        <f t="shared" si="36"/>
        <v>0</v>
      </c>
      <c r="AA77" s="91">
        <f t="shared" si="36"/>
        <v>0</v>
      </c>
      <c r="AB77" s="95">
        <f t="shared" si="16"/>
        <v>0</v>
      </c>
      <c r="AC77" s="264">
        <f t="shared" si="24"/>
        <v>0</v>
      </c>
      <c r="AD77" s="78">
        <f>VLOOKUP($D$7,ETo!$B$4:$P$88,MONTH(D77)+2,FALSE)/4</f>
        <v>30.782578129054563</v>
      </c>
      <c r="AE77" s="78">
        <f t="shared" si="28"/>
        <v>0</v>
      </c>
      <c r="AF77" s="79">
        <f t="shared" si="29"/>
        <v>0</v>
      </c>
      <c r="AG77" s="79">
        <f t="shared" si="30"/>
        <v>0</v>
      </c>
      <c r="AH77" s="79">
        <f t="shared" si="31"/>
        <v>0</v>
      </c>
      <c r="AI77" s="79">
        <f t="shared" si="32"/>
        <v>0</v>
      </c>
      <c r="AJ77" s="302">
        <f>VLOOKUP(E77,[0]!eff_week,2,FALSE)/1000*AB77*1600</f>
        <v>0</v>
      </c>
    </row>
    <row r="78" spans="2:36" x14ac:dyDescent="0.25">
      <c r="B78" s="86">
        <f t="shared" si="33"/>
        <v>40110</v>
      </c>
      <c r="C78" s="87">
        <f t="shared" si="34"/>
        <v>40116</v>
      </c>
      <c r="D78" s="132">
        <f t="shared" si="27"/>
        <v>40116</v>
      </c>
      <c r="E78" s="69">
        <v>52</v>
      </c>
      <c r="F78" s="267">
        <f>IF(ISERROR(VLOOKUP(E78,Crop!$X$3:$Y$70,2,FALSE)),0,VLOOKUP(E78,Crop!$X$3:$Y$70,2,FALSE))</f>
        <v>0</v>
      </c>
      <c r="G78" s="80">
        <f>IF(ISERROR(HLOOKUP($D$5,Kc!$B$3:$AI$57,paddy_rain!F78+3,FALSE)),0,HLOOKUP($D$5,Kc!$B$3:$AI$57,paddy_rain!F78+3,FALSE))</f>
        <v>0</v>
      </c>
      <c r="H78" s="92">
        <f t="shared" si="17"/>
        <v>0</v>
      </c>
      <c r="I78" s="93">
        <f t="shared" si="18"/>
        <v>0</v>
      </c>
      <c r="J78" s="93">
        <f t="shared" si="19"/>
        <v>0</v>
      </c>
      <c r="K78" s="93">
        <f t="shared" si="35"/>
        <v>0</v>
      </c>
      <c r="L78" s="93">
        <f t="shared" si="35"/>
        <v>0</v>
      </c>
      <c r="M78" s="93">
        <f t="shared" si="35"/>
        <v>0</v>
      </c>
      <c r="N78" s="93">
        <f t="shared" si="35"/>
        <v>0</v>
      </c>
      <c r="O78" s="93">
        <f t="shared" si="35"/>
        <v>0</v>
      </c>
      <c r="P78" s="93">
        <f t="shared" si="35"/>
        <v>0</v>
      </c>
      <c r="Q78" s="93">
        <f t="shared" si="35"/>
        <v>0</v>
      </c>
      <c r="R78" s="93">
        <f t="shared" si="35"/>
        <v>0</v>
      </c>
      <c r="S78" s="93">
        <f t="shared" si="35"/>
        <v>0</v>
      </c>
      <c r="T78" s="93">
        <f t="shared" si="35"/>
        <v>0</v>
      </c>
      <c r="U78" s="93">
        <f t="shared" si="36"/>
        <v>0</v>
      </c>
      <c r="V78" s="93">
        <f t="shared" si="36"/>
        <v>0</v>
      </c>
      <c r="W78" s="93">
        <f t="shared" si="36"/>
        <v>0</v>
      </c>
      <c r="X78" s="93">
        <f t="shared" si="36"/>
        <v>0</v>
      </c>
      <c r="Y78" s="93">
        <f t="shared" si="36"/>
        <v>0</v>
      </c>
      <c r="Z78" s="93">
        <f t="shared" si="36"/>
        <v>0</v>
      </c>
      <c r="AA78" s="93">
        <f t="shared" si="36"/>
        <v>0</v>
      </c>
      <c r="AB78" s="96">
        <f t="shared" si="16"/>
        <v>0</v>
      </c>
      <c r="AC78" s="265">
        <f t="shared" si="24"/>
        <v>0</v>
      </c>
      <c r="AD78" s="80">
        <f>VLOOKUP($D$7,ETo!$B$4:$P$88,MONTH(D78)+2,FALSE)/4</f>
        <v>30.782578129054563</v>
      </c>
      <c r="AE78" s="80">
        <f t="shared" si="28"/>
        <v>0</v>
      </c>
      <c r="AF78" s="81">
        <f t="shared" si="29"/>
        <v>0</v>
      </c>
      <c r="AG78" s="81">
        <f t="shared" si="30"/>
        <v>0</v>
      </c>
      <c r="AH78" s="81">
        <f t="shared" si="31"/>
        <v>0</v>
      </c>
      <c r="AI78" s="81">
        <f t="shared" si="32"/>
        <v>0</v>
      </c>
      <c r="AJ78" s="302">
        <f>VLOOKUP(E78,[0]!eff_week,2,FALSE)/1000*AB78*1600</f>
        <v>0</v>
      </c>
    </row>
    <row r="79" spans="2:36" x14ac:dyDescent="0.25">
      <c r="AI79" s="51">
        <f>SUM(AI27:AI78)</f>
        <v>0</v>
      </c>
      <c r="AJ79" s="51">
        <f>SUM(AJ27:AJ78)</f>
        <v>0</v>
      </c>
    </row>
    <row r="80" spans="2:36" x14ac:dyDescent="0.25">
      <c r="AI80" s="52"/>
    </row>
  </sheetData>
  <sheetProtection password="D332" sheet="1"/>
  <mergeCells count="3">
    <mergeCell ref="D7:E7"/>
    <mergeCell ref="D4:E4"/>
    <mergeCell ref="D5:E5"/>
  </mergeCells>
  <phoneticPr fontId="2" type="noConversion"/>
  <conditionalFormatting sqref="F27:AJ78">
    <cfRule type="cellIs" dxfId="5" priority="1" stopIfTrue="1" operator="equal">
      <formula>0</formula>
    </cfRule>
  </conditionalFormatting>
  <printOptions horizontalCentered="1"/>
  <pageMargins left="0.51181102362204722" right="0.11811023622047245" top="0.19685039370078741" bottom="0.15748031496062992" header="0.11811023622047245" footer="0.15748031496062992"/>
  <pageSetup paperSize="9" scale="52" fitToHeight="2" orientation="landscape" r:id="rId1"/>
  <headerFooter alignWithMargins="0">
    <oddFooter>&amp;L&amp;Z&amp;F&amp;A&amp;C&amp;P/&amp;N&amp;R&amp;D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indexed="57"/>
  </sheetPr>
  <dimension ref="B1:AJ80"/>
  <sheetViews>
    <sheetView showGridLines="0" workbookViewId="0">
      <pane xSplit="5" ySplit="26" topLeftCell="S27" activePane="bottomRight" state="frozen"/>
      <selection activeCell="M26" sqref="M26"/>
      <selection pane="topRight" activeCell="M26" sqref="M26"/>
      <selection pane="bottomLeft" activeCell="M26" sqref="M26"/>
      <selection pane="bottomRight" activeCell="AJ27" sqref="AJ27"/>
    </sheetView>
  </sheetViews>
  <sheetFormatPr defaultRowHeight="13.2" x14ac:dyDescent="0.25"/>
  <cols>
    <col min="1" max="1" width="3.109375" customWidth="1"/>
    <col min="2" max="2" width="9.33203125" customWidth="1"/>
    <col min="3" max="3" width="10.109375" customWidth="1"/>
    <col min="4" max="4" width="8.88671875" customWidth="1"/>
    <col min="5" max="5" width="8.109375" customWidth="1"/>
    <col min="6" max="6" width="7" customWidth="1"/>
    <col min="7" max="7" width="7.6640625" customWidth="1"/>
    <col min="8" max="27" width="5.6640625" customWidth="1"/>
    <col min="28" max="28" width="8.33203125" customWidth="1"/>
    <col min="30" max="30" width="7.88671875" customWidth="1"/>
    <col min="31" max="31" width="9.5546875" customWidth="1"/>
    <col min="32" max="32" width="10.5546875" customWidth="1"/>
    <col min="34" max="34" width="10.44140625" customWidth="1"/>
    <col min="35" max="35" width="13.109375" bestFit="1" customWidth="1"/>
    <col min="36" max="36" width="9.33203125" bestFit="1" customWidth="1"/>
  </cols>
  <sheetData>
    <row r="1" spans="2:27" ht="16.2" thickBot="1" x14ac:dyDescent="0.35">
      <c r="B1" s="53" t="s">
        <v>175</v>
      </c>
    </row>
    <row r="2" spans="2:27" ht="16.2" thickBot="1" x14ac:dyDescent="0.35">
      <c r="B2" s="53"/>
      <c r="F2" s="262" t="s">
        <v>2</v>
      </c>
      <c r="G2" s="263" t="s">
        <v>209</v>
      </c>
    </row>
    <row r="3" spans="2:27" ht="13.8" thickBot="1" x14ac:dyDescent="0.3">
      <c r="F3" s="260">
        <v>1</v>
      </c>
      <c r="G3" s="261">
        <f>+fill_data!M31</f>
        <v>640</v>
      </c>
      <c r="H3" s="70"/>
      <c r="S3" s="270">
        <f>+E6</f>
        <v>9</v>
      </c>
      <c r="T3" s="271">
        <v>1</v>
      </c>
    </row>
    <row r="4" spans="2:27" x14ac:dyDescent="0.25">
      <c r="B4" s="105" t="s">
        <v>108</v>
      </c>
      <c r="C4" s="106"/>
      <c r="D4" s="486" t="str">
        <f>+fill_data!C4</f>
        <v>สิงห์บุรี</v>
      </c>
      <c r="E4" s="487"/>
      <c r="F4" s="73" t="str">
        <f t="shared" ref="F4:F12" si="0">IF(F3="","",IF(F3+1&lt;=$E$9,F3+1,""))</f>
        <v/>
      </c>
      <c r="G4" s="102">
        <f>+fill_data!M32</f>
        <v>0</v>
      </c>
      <c r="H4" s="70"/>
      <c r="S4" s="270">
        <f>IF(+S3+1&gt;52,+S3+1-52,S3+1)</f>
        <v>10</v>
      </c>
      <c r="T4" s="271">
        <v>2</v>
      </c>
    </row>
    <row r="5" spans="2:27" x14ac:dyDescent="0.25">
      <c r="B5" s="107" t="s">
        <v>146</v>
      </c>
      <c r="C5" s="48"/>
      <c r="D5" s="491" t="str">
        <f>+fill_data!J32</f>
        <v>อ้อย</v>
      </c>
      <c r="E5" s="492"/>
      <c r="F5" s="73" t="str">
        <f t="shared" si="0"/>
        <v/>
      </c>
      <c r="G5" s="102">
        <f>+fill_data!M33</f>
        <v>0</v>
      </c>
      <c r="H5" s="70"/>
      <c r="S5" s="270">
        <f t="shared" ref="S5:S22" si="1">IF(+S4+1&gt;52,+S4+1-52,S4+1)</f>
        <v>11</v>
      </c>
      <c r="T5" s="271">
        <v>3</v>
      </c>
    </row>
    <row r="6" spans="2:27" x14ac:dyDescent="0.25">
      <c r="B6" s="108" t="s">
        <v>147</v>
      </c>
      <c r="C6" s="48"/>
      <c r="D6" s="47">
        <f>VLOOKUP(D5,Crop!$B$3:$C$35,2,FALSE)</f>
        <v>44</v>
      </c>
      <c r="E6" s="109">
        <f>+fill_data!K33</f>
        <v>9</v>
      </c>
      <c r="F6" s="73" t="str">
        <f t="shared" si="0"/>
        <v/>
      </c>
      <c r="G6" s="102">
        <f>+fill_data!M34</f>
        <v>0</v>
      </c>
      <c r="H6" s="70"/>
      <c r="S6" s="270">
        <f t="shared" si="1"/>
        <v>12</v>
      </c>
      <c r="T6" s="271">
        <v>4</v>
      </c>
    </row>
    <row r="7" spans="2:27" x14ac:dyDescent="0.25">
      <c r="B7" s="110" t="s">
        <v>215</v>
      </c>
      <c r="C7" s="48"/>
      <c r="D7" s="484" t="str">
        <f>+fill_data!C5</f>
        <v>ลพบุรี</v>
      </c>
      <c r="E7" s="485"/>
      <c r="F7" s="73" t="str">
        <f t="shared" si="0"/>
        <v/>
      </c>
      <c r="G7" s="102">
        <f>+fill_data!M35</f>
        <v>0</v>
      </c>
      <c r="H7" s="70"/>
      <c r="S7" s="270">
        <f t="shared" si="1"/>
        <v>13</v>
      </c>
      <c r="T7" s="271">
        <v>5</v>
      </c>
    </row>
    <row r="8" spans="2:27" x14ac:dyDescent="0.25">
      <c r="B8" s="111" t="s">
        <v>211</v>
      </c>
      <c r="C8" s="71"/>
      <c r="D8" s="49"/>
      <c r="E8" s="276">
        <f>+fill_data!K34</f>
        <v>640</v>
      </c>
      <c r="F8" s="73" t="str">
        <f t="shared" si="0"/>
        <v/>
      </c>
      <c r="G8" s="102">
        <f>+fill_data!M36</f>
        <v>0</v>
      </c>
      <c r="H8" s="70"/>
      <c r="S8" s="270">
        <f t="shared" si="1"/>
        <v>14</v>
      </c>
      <c r="T8" s="271">
        <v>6</v>
      </c>
    </row>
    <row r="9" spans="2:27" x14ac:dyDescent="0.25">
      <c r="B9" s="111" t="s">
        <v>214</v>
      </c>
      <c r="C9" s="48"/>
      <c r="D9" s="72"/>
      <c r="E9" s="118">
        <f>+fill_data!K35</f>
        <v>1</v>
      </c>
      <c r="F9" s="73" t="str">
        <f t="shared" si="0"/>
        <v/>
      </c>
      <c r="G9" s="102">
        <f>+fill_data!M37</f>
        <v>0</v>
      </c>
      <c r="H9" s="70"/>
      <c r="S9" s="270">
        <f t="shared" si="1"/>
        <v>15</v>
      </c>
      <c r="T9" s="271">
        <v>7</v>
      </c>
    </row>
    <row r="10" spans="2:27" x14ac:dyDescent="0.25">
      <c r="B10" s="110" t="s">
        <v>212</v>
      </c>
      <c r="C10" s="48"/>
      <c r="D10" s="72"/>
      <c r="E10" s="113">
        <f>+fill_data!D6</f>
        <v>7</v>
      </c>
      <c r="F10" s="73" t="str">
        <f t="shared" si="0"/>
        <v/>
      </c>
      <c r="G10" s="102">
        <f>+fill_data!M38</f>
        <v>0</v>
      </c>
      <c r="H10" s="70"/>
      <c r="I10" s="44" t="s">
        <v>189</v>
      </c>
      <c r="M10" s="44"/>
      <c r="N10" s="44"/>
      <c r="O10" s="44"/>
      <c r="P10" s="44"/>
      <c r="Q10" s="44"/>
      <c r="R10" s="44"/>
      <c r="S10" s="270">
        <f t="shared" si="1"/>
        <v>16</v>
      </c>
      <c r="T10" s="272">
        <v>8</v>
      </c>
      <c r="U10" s="44"/>
      <c r="V10" s="44"/>
      <c r="W10" s="44"/>
      <c r="X10" s="44"/>
      <c r="Y10" s="44"/>
      <c r="Z10" s="44"/>
      <c r="AA10" s="44"/>
    </row>
    <row r="11" spans="2:27" ht="13.8" thickBot="1" x14ac:dyDescent="0.3">
      <c r="B11" s="114" t="s">
        <v>213</v>
      </c>
      <c r="C11" s="115"/>
      <c r="D11" s="116"/>
      <c r="E11" s="117">
        <f>+fill_data!K36</f>
        <v>30</v>
      </c>
      <c r="F11" s="73" t="str">
        <f t="shared" si="0"/>
        <v/>
      </c>
      <c r="G11" s="102">
        <f>+fill_data!M39</f>
        <v>0</v>
      </c>
      <c r="H11" s="70"/>
      <c r="I11" s="50" t="s">
        <v>174</v>
      </c>
      <c r="M11" s="50"/>
      <c r="N11" s="50"/>
      <c r="O11" s="50"/>
      <c r="P11" s="50"/>
      <c r="Q11" s="50"/>
      <c r="R11" s="50"/>
      <c r="S11" s="270">
        <f t="shared" si="1"/>
        <v>17</v>
      </c>
      <c r="T11" s="273">
        <v>9</v>
      </c>
      <c r="U11" s="50"/>
      <c r="V11" s="50"/>
      <c r="W11" s="50"/>
      <c r="X11" s="50"/>
      <c r="Y11" s="50"/>
      <c r="Z11" s="50"/>
      <c r="AA11" s="50"/>
    </row>
    <row r="12" spans="2:27" x14ac:dyDescent="0.25">
      <c r="B12" s="45"/>
      <c r="C12" s="45"/>
      <c r="D12" s="45"/>
      <c r="E12" s="46"/>
      <c r="F12" s="238" t="str">
        <f t="shared" si="0"/>
        <v/>
      </c>
      <c r="G12" s="102">
        <f>+fill_data!M40</f>
        <v>0</v>
      </c>
      <c r="H12" s="70"/>
      <c r="S12" s="270">
        <f t="shared" si="1"/>
        <v>18</v>
      </c>
      <c r="T12" s="271">
        <v>10</v>
      </c>
    </row>
    <row r="13" spans="2:27" hidden="1" x14ac:dyDescent="0.25">
      <c r="B13" s="45"/>
      <c r="C13" s="45"/>
      <c r="D13" s="45"/>
      <c r="E13" s="46"/>
      <c r="F13" s="238" t="str">
        <f t="shared" ref="F13:F22" si="2">IF(F12="","",IF(F12+1&lt;=$E$9,F12+1,""))</f>
        <v/>
      </c>
      <c r="G13" s="102">
        <f>+fill_data!M41</f>
        <v>0</v>
      </c>
      <c r="H13" s="70"/>
      <c r="S13" s="270">
        <f t="shared" si="1"/>
        <v>19</v>
      </c>
      <c r="T13" s="271">
        <v>11</v>
      </c>
    </row>
    <row r="14" spans="2:27" hidden="1" x14ac:dyDescent="0.25">
      <c r="B14" s="45"/>
      <c r="C14" s="45"/>
      <c r="D14" s="45"/>
      <c r="E14" s="46"/>
      <c r="F14" s="238" t="str">
        <f t="shared" si="2"/>
        <v/>
      </c>
      <c r="G14" s="102">
        <f>+fill_data!M42</f>
        <v>0</v>
      </c>
      <c r="H14" s="70"/>
      <c r="S14" s="270">
        <f t="shared" si="1"/>
        <v>20</v>
      </c>
      <c r="T14" s="271">
        <v>12</v>
      </c>
    </row>
    <row r="15" spans="2:27" hidden="1" x14ac:dyDescent="0.25">
      <c r="B15" s="45"/>
      <c r="C15" s="45"/>
      <c r="D15" s="45"/>
      <c r="E15" s="46"/>
      <c r="F15" s="238" t="str">
        <f t="shared" si="2"/>
        <v/>
      </c>
      <c r="G15" s="102">
        <f>+fill_data!M43</f>
        <v>0</v>
      </c>
      <c r="H15" s="70"/>
      <c r="S15" s="270">
        <f t="shared" si="1"/>
        <v>21</v>
      </c>
      <c r="T15" s="271">
        <v>13</v>
      </c>
    </row>
    <row r="16" spans="2:27" hidden="1" x14ac:dyDescent="0.25">
      <c r="B16" s="45"/>
      <c r="C16" s="45"/>
      <c r="D16" s="45"/>
      <c r="E16" s="46"/>
      <c r="F16" s="238" t="str">
        <f t="shared" si="2"/>
        <v/>
      </c>
      <c r="G16" s="102">
        <f>+fill_data!M44</f>
        <v>0</v>
      </c>
      <c r="H16" s="70"/>
      <c r="S16" s="270">
        <f t="shared" si="1"/>
        <v>22</v>
      </c>
      <c r="T16" s="271">
        <v>14</v>
      </c>
    </row>
    <row r="17" spans="2:36" hidden="1" x14ac:dyDescent="0.25">
      <c r="B17" s="45"/>
      <c r="C17" s="45"/>
      <c r="D17" s="45"/>
      <c r="E17" s="46"/>
      <c r="F17" s="238" t="str">
        <f t="shared" si="2"/>
        <v/>
      </c>
      <c r="G17" s="102">
        <f>+fill_data!M45</f>
        <v>0</v>
      </c>
      <c r="H17" s="70"/>
      <c r="S17" s="270">
        <f t="shared" si="1"/>
        <v>23</v>
      </c>
      <c r="T17" s="271">
        <v>15</v>
      </c>
    </row>
    <row r="18" spans="2:36" hidden="1" x14ac:dyDescent="0.25">
      <c r="B18" s="45"/>
      <c r="C18" s="45"/>
      <c r="D18" s="45"/>
      <c r="E18" s="46"/>
      <c r="F18" s="238" t="str">
        <f t="shared" si="2"/>
        <v/>
      </c>
      <c r="G18" s="102">
        <f>+fill_data!M46</f>
        <v>0</v>
      </c>
      <c r="H18" s="70"/>
      <c r="S18" s="270">
        <f t="shared" si="1"/>
        <v>24</v>
      </c>
      <c r="T18" s="271">
        <v>16</v>
      </c>
    </row>
    <row r="19" spans="2:36" hidden="1" x14ac:dyDescent="0.25">
      <c r="B19" s="45"/>
      <c r="C19" s="45"/>
      <c r="D19" s="45"/>
      <c r="E19" s="46"/>
      <c r="F19" s="238" t="str">
        <f t="shared" si="2"/>
        <v/>
      </c>
      <c r="G19" s="102">
        <f>+fill_data!M47</f>
        <v>0</v>
      </c>
      <c r="H19" s="70"/>
      <c r="S19" s="270">
        <f t="shared" si="1"/>
        <v>25</v>
      </c>
      <c r="T19" s="271">
        <v>17</v>
      </c>
    </row>
    <row r="20" spans="2:36" hidden="1" x14ac:dyDescent="0.25">
      <c r="B20" s="45"/>
      <c r="C20" s="45"/>
      <c r="D20" s="45"/>
      <c r="E20" s="46"/>
      <c r="F20" s="238" t="str">
        <f t="shared" si="2"/>
        <v/>
      </c>
      <c r="G20" s="102">
        <f>+fill_data!M48</f>
        <v>0</v>
      </c>
      <c r="H20" s="70"/>
      <c r="S20" s="270">
        <f t="shared" si="1"/>
        <v>26</v>
      </c>
      <c r="T20" s="271">
        <v>18</v>
      </c>
    </row>
    <row r="21" spans="2:36" hidden="1" x14ac:dyDescent="0.25">
      <c r="B21" s="45"/>
      <c r="C21" s="45"/>
      <c r="D21" s="45"/>
      <c r="E21" s="46"/>
      <c r="F21" s="238" t="str">
        <f t="shared" si="2"/>
        <v/>
      </c>
      <c r="G21" s="102">
        <f>+fill_data!M49</f>
        <v>0</v>
      </c>
      <c r="H21" s="70"/>
      <c r="S21" s="270">
        <f t="shared" si="1"/>
        <v>27</v>
      </c>
      <c r="T21" s="271">
        <v>19</v>
      </c>
    </row>
    <row r="22" spans="2:36" ht="13.8" hidden="1" thickBot="1" x14ac:dyDescent="0.3">
      <c r="B22" s="45"/>
      <c r="C22" s="45"/>
      <c r="D22" s="45"/>
      <c r="E22" s="46"/>
      <c r="F22" s="103" t="str">
        <f t="shared" si="2"/>
        <v/>
      </c>
      <c r="G22" s="104">
        <f>+fill_data!M50</f>
        <v>0</v>
      </c>
      <c r="H22" s="70"/>
      <c r="S22" s="270">
        <f t="shared" si="1"/>
        <v>28</v>
      </c>
      <c r="T22" s="271">
        <v>20</v>
      </c>
    </row>
    <row r="23" spans="2:36" x14ac:dyDescent="0.25">
      <c r="B23" s="45"/>
      <c r="C23" s="45"/>
      <c r="D23" s="45"/>
      <c r="E23" s="46"/>
      <c r="H23" s="70"/>
    </row>
    <row r="24" spans="2:36" x14ac:dyDescent="0.25">
      <c r="B24" s="97" t="s">
        <v>190</v>
      </c>
      <c r="C24" s="97" t="s">
        <v>191</v>
      </c>
      <c r="D24" s="97" t="s">
        <v>192</v>
      </c>
      <c r="E24" s="97" t="s">
        <v>193</v>
      </c>
      <c r="F24" s="97" t="s">
        <v>194</v>
      </c>
      <c r="G24" s="97" t="s">
        <v>195</v>
      </c>
      <c r="H24" s="97" t="s">
        <v>204</v>
      </c>
      <c r="I24" s="97" t="s">
        <v>205</v>
      </c>
      <c r="J24" s="97" t="s">
        <v>206</v>
      </c>
      <c r="K24" s="97" t="s">
        <v>207</v>
      </c>
      <c r="L24" s="97" t="s">
        <v>208</v>
      </c>
      <c r="M24" s="97" t="s">
        <v>216</v>
      </c>
      <c r="N24" s="97" t="s">
        <v>217</v>
      </c>
      <c r="O24" s="97" t="s">
        <v>218</v>
      </c>
      <c r="P24" s="97" t="s">
        <v>219</v>
      </c>
      <c r="Q24" s="97" t="s">
        <v>220</v>
      </c>
      <c r="R24" s="97" t="s">
        <v>256</v>
      </c>
      <c r="S24" s="97" t="s">
        <v>257</v>
      </c>
      <c r="T24" s="97" t="s">
        <v>258</v>
      </c>
      <c r="U24" s="97" t="s">
        <v>259</v>
      </c>
      <c r="V24" s="97" t="s">
        <v>260</v>
      </c>
      <c r="W24" s="97" t="s">
        <v>261</v>
      </c>
      <c r="X24" s="97" t="s">
        <v>262</v>
      </c>
      <c r="Y24" s="97" t="s">
        <v>263</v>
      </c>
      <c r="Z24" s="97" t="s">
        <v>264</v>
      </c>
      <c r="AA24" s="97" t="s">
        <v>265</v>
      </c>
      <c r="AB24" s="97" t="s">
        <v>196</v>
      </c>
      <c r="AC24" s="97" t="s">
        <v>197</v>
      </c>
      <c r="AD24" s="97" t="s">
        <v>198</v>
      </c>
      <c r="AE24" s="97" t="s">
        <v>199</v>
      </c>
      <c r="AF24" s="97" t="s">
        <v>200</v>
      </c>
      <c r="AG24" s="97" t="s">
        <v>201</v>
      </c>
      <c r="AH24" s="97" t="s">
        <v>202</v>
      </c>
      <c r="AI24" s="97" t="s">
        <v>203</v>
      </c>
      <c r="AJ24" s="97" t="s">
        <v>239</v>
      </c>
    </row>
    <row r="25" spans="2:36" x14ac:dyDescent="0.25">
      <c r="B25" s="34" t="s">
        <v>163</v>
      </c>
      <c r="C25" s="35"/>
      <c r="D25" s="36" t="s">
        <v>166</v>
      </c>
      <c r="E25" s="36" t="s">
        <v>2</v>
      </c>
      <c r="F25" s="36" t="s">
        <v>2</v>
      </c>
      <c r="G25" s="36" t="s">
        <v>145</v>
      </c>
      <c r="H25" s="62" t="s">
        <v>167</v>
      </c>
      <c r="I25" s="63"/>
      <c r="J25" s="63"/>
      <c r="K25" s="64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36" t="s">
        <v>168</v>
      </c>
      <c r="AC25" s="36" t="s">
        <v>161</v>
      </c>
      <c r="AD25" s="37" t="s">
        <v>162</v>
      </c>
      <c r="AE25" s="38" t="s">
        <v>170</v>
      </c>
      <c r="AF25" s="38"/>
      <c r="AG25" s="38" t="s">
        <v>173</v>
      </c>
      <c r="AH25" s="38"/>
      <c r="AI25" s="36" t="s">
        <v>170</v>
      </c>
      <c r="AJ25" s="38" t="s">
        <v>253</v>
      </c>
    </row>
    <row r="26" spans="2:36" x14ac:dyDescent="0.25">
      <c r="B26" s="39" t="s">
        <v>164</v>
      </c>
      <c r="C26" s="40" t="s">
        <v>165</v>
      </c>
      <c r="D26" s="41"/>
      <c r="E26" s="41"/>
      <c r="F26" s="42" t="s">
        <v>210</v>
      </c>
      <c r="G26" s="41"/>
      <c r="H26" s="66">
        <v>1</v>
      </c>
      <c r="I26" s="66">
        <v>2</v>
      </c>
      <c r="J26" s="66">
        <v>3</v>
      </c>
      <c r="K26" s="66">
        <v>4</v>
      </c>
      <c r="L26" s="66">
        <v>5</v>
      </c>
      <c r="M26" s="66">
        <v>6</v>
      </c>
      <c r="N26" s="66">
        <v>7</v>
      </c>
      <c r="O26" s="66">
        <v>8</v>
      </c>
      <c r="P26" s="66">
        <v>9</v>
      </c>
      <c r="Q26" s="66">
        <v>10</v>
      </c>
      <c r="R26" s="66">
        <v>11</v>
      </c>
      <c r="S26" s="66">
        <v>12</v>
      </c>
      <c r="T26" s="66">
        <v>13</v>
      </c>
      <c r="U26" s="66">
        <v>14</v>
      </c>
      <c r="V26" s="66">
        <v>15</v>
      </c>
      <c r="W26" s="66">
        <v>16</v>
      </c>
      <c r="X26" s="66">
        <v>17</v>
      </c>
      <c r="Y26" s="66">
        <v>18</v>
      </c>
      <c r="Z26" s="66">
        <v>19</v>
      </c>
      <c r="AA26" s="66">
        <v>20</v>
      </c>
      <c r="AB26" s="42" t="s">
        <v>169</v>
      </c>
      <c r="AC26" s="41" t="s">
        <v>145</v>
      </c>
      <c r="AD26" s="41"/>
      <c r="AE26" s="39" t="s">
        <v>171</v>
      </c>
      <c r="AF26" s="43" t="s">
        <v>172</v>
      </c>
      <c r="AG26" s="39" t="s">
        <v>169</v>
      </c>
      <c r="AH26" s="43" t="s">
        <v>172</v>
      </c>
      <c r="AI26" s="41" t="s">
        <v>172</v>
      </c>
      <c r="AJ26" s="42" t="s">
        <v>172</v>
      </c>
    </row>
    <row r="27" spans="2:36" x14ac:dyDescent="0.25">
      <c r="B27" s="82">
        <v>39753</v>
      </c>
      <c r="C27" s="83">
        <f>B27+6</f>
        <v>39759</v>
      </c>
      <c r="D27" s="77">
        <f>+C27</f>
        <v>39759</v>
      </c>
      <c r="E27" s="67">
        <v>1</v>
      </c>
      <c r="F27" s="154">
        <f>IF(ISERROR(VLOOKUP(E27,Crop!$N$3:$O$70,2,FALSE)),0,VLOOKUP(E27,Crop!$N$3:$O$70,2,FALSE))</f>
        <v>0</v>
      </c>
      <c r="G27" s="75">
        <f>IF(ISERROR(HLOOKUP($D$5,Kc!$B$3:$AI$57,upland_dry!F27+3,FALSE)),0,HLOOKUP($D$5,Kc!$B$3:$AI$57,upland_dry!F27+3,FALSE))</f>
        <v>0</v>
      </c>
      <c r="H27" s="88">
        <f t="shared" ref="H27:H35" si="3">IF(G27&gt;0,IF(H$26&gt;$E$9,0,VLOOKUP(H$26,$F$3:$G$23,2,FALSE)),0)</f>
        <v>0</v>
      </c>
      <c r="I27" s="89">
        <f t="shared" ref="I27:R27" si="4">IF(H78&gt;0,IF(I$26&gt;$E$9,0,VLOOKUP(I$26,$F$3:$G$23,2,FALSE)),0)</f>
        <v>0</v>
      </c>
      <c r="J27" s="89">
        <f t="shared" si="4"/>
        <v>0</v>
      </c>
      <c r="K27" s="89">
        <f t="shared" si="4"/>
        <v>0</v>
      </c>
      <c r="L27" s="89">
        <f t="shared" si="4"/>
        <v>0</v>
      </c>
      <c r="M27" s="89">
        <f t="shared" si="4"/>
        <v>0</v>
      </c>
      <c r="N27" s="89">
        <f t="shared" si="4"/>
        <v>0</v>
      </c>
      <c r="O27" s="89">
        <f t="shared" si="4"/>
        <v>0</v>
      </c>
      <c r="P27" s="89">
        <f t="shared" si="4"/>
        <v>0</v>
      </c>
      <c r="Q27" s="89">
        <f t="shared" si="4"/>
        <v>0</v>
      </c>
      <c r="R27" s="89">
        <f t="shared" si="4"/>
        <v>0</v>
      </c>
      <c r="S27" s="89">
        <f t="shared" ref="S27:AA27" si="5">IF(R78&gt;0,IF(S$26&gt;$E$9,0,VLOOKUP(S$26,$F$3:$G$23,2,FALSE)),0)</f>
        <v>0</v>
      </c>
      <c r="T27" s="89">
        <f t="shared" si="5"/>
        <v>0</v>
      </c>
      <c r="U27" s="89">
        <f t="shared" si="5"/>
        <v>0</v>
      </c>
      <c r="V27" s="89">
        <f t="shared" si="5"/>
        <v>0</v>
      </c>
      <c r="W27" s="89">
        <f t="shared" si="5"/>
        <v>0</v>
      </c>
      <c r="X27" s="89">
        <f t="shared" si="5"/>
        <v>0</v>
      </c>
      <c r="Y27" s="89">
        <f t="shared" si="5"/>
        <v>0</v>
      </c>
      <c r="Z27" s="89">
        <f t="shared" si="5"/>
        <v>0</v>
      </c>
      <c r="AA27" s="89">
        <f t="shared" si="5"/>
        <v>0</v>
      </c>
      <c r="AB27" s="94">
        <f>SUM(H27:AA27)</f>
        <v>0</v>
      </c>
      <c r="AC27" s="264">
        <f>IF(ISERROR((H27*G27+I27*G78+J27*G77+K27*G76+L27*G75+M27*G74+N27*G73+O27*G72+P27*G71+Q27*G70+R27*G69+S27*G68+T27*G67+U27*G66+V27*G65+W27*G64+X27*G63+Y27*G62+Z27*G61+AA27*G60)/AB27),0,(H27*G27+I27*G78+J27*G77+K27*G76+L27*G75+M27*G74+N27*G73+O27*G72+P27*G71+Q27*G70+R27*G69+S27*G68+T27*G67+U27*G66+V27*G65+W27*G64+X27*G63+Y27*G62+Z27*G61+AA27*G60)/AB27)</f>
        <v>0</v>
      </c>
      <c r="AD27" s="75">
        <f>VLOOKUP($D$7,ETo!$B$4:$P$88,MONTH(D27)+2,FALSE)/4</f>
        <v>29.388608788929055</v>
      </c>
      <c r="AE27" s="75">
        <f t="shared" ref="AE27:AE58" si="6">IF(AC27*AD27=0,0,(AC27*AD27)+$E$10)</f>
        <v>0</v>
      </c>
      <c r="AF27" s="76">
        <f t="shared" ref="AF27:AF58" si="7">AE27*AB27*1.6</f>
        <v>0</v>
      </c>
      <c r="AG27" s="76">
        <f t="shared" ref="AG27:AG58" si="8">IF(ISERROR(INDEX(H27:L27,1,F27)),0,INDEX(H27:L27,1,F27))</f>
        <v>0</v>
      </c>
      <c r="AH27" s="76">
        <f t="shared" ref="AH27:AH58" si="9">AG27*$E$11*1.6</f>
        <v>0</v>
      </c>
      <c r="AI27" s="76">
        <f t="shared" ref="AI27:AI58" si="10">AF27+AH27</f>
        <v>0</v>
      </c>
      <c r="AJ27" s="302">
        <f>VLOOKUP(E27,[0]!eff_week,3,FALSE)/1000*AB27*1600</f>
        <v>0</v>
      </c>
    </row>
    <row r="28" spans="2:36" x14ac:dyDescent="0.25">
      <c r="B28" s="84">
        <f t="shared" ref="B28:B59" si="11">C27+1</f>
        <v>39760</v>
      </c>
      <c r="C28" s="85">
        <f t="shared" ref="C28:C59" si="12">B28+6</f>
        <v>39766</v>
      </c>
      <c r="D28" s="77">
        <f>+C28</f>
        <v>39766</v>
      </c>
      <c r="E28" s="68">
        <v>2</v>
      </c>
      <c r="F28" s="266">
        <f>IF(ISERROR(VLOOKUP(E28,Crop!$N$3:$O$70,2,FALSE)),0,VLOOKUP(E28,Crop!$N$3:$O$70,2,FALSE))</f>
        <v>0</v>
      </c>
      <c r="G28" s="78">
        <f>IF(ISERROR(HLOOKUP($D$5,Kc!$B$3:$AI$57,upland_dry!F28+3,FALSE)),0,HLOOKUP($D$5,Kc!$B$3:$AI$57,upland_dry!F28+3,FALSE))</f>
        <v>0</v>
      </c>
      <c r="H28" s="90">
        <f t="shared" si="3"/>
        <v>0</v>
      </c>
      <c r="I28" s="91">
        <f t="shared" ref="I28:R36" si="13">IF(H27&gt;0,IF(I$26&gt;$E$9,0,VLOOKUP(I$26,$F$3:$G$23,2,FALSE)),0)</f>
        <v>0</v>
      </c>
      <c r="J28" s="91">
        <f t="shared" si="13"/>
        <v>0</v>
      </c>
      <c r="K28" s="91">
        <f t="shared" si="13"/>
        <v>0</v>
      </c>
      <c r="L28" s="91">
        <f t="shared" si="13"/>
        <v>0</v>
      </c>
      <c r="M28" s="91">
        <f t="shared" si="13"/>
        <v>0</v>
      </c>
      <c r="N28" s="91">
        <f t="shared" si="13"/>
        <v>0</v>
      </c>
      <c r="O28" s="91">
        <f t="shared" si="13"/>
        <v>0</v>
      </c>
      <c r="P28" s="91">
        <f t="shared" si="13"/>
        <v>0</v>
      </c>
      <c r="Q28" s="91">
        <f t="shared" si="13"/>
        <v>0</v>
      </c>
      <c r="R28" s="91">
        <f t="shared" si="13"/>
        <v>0</v>
      </c>
      <c r="S28" s="91">
        <f t="shared" ref="S28:AA36" si="14">IF(R27&gt;0,IF(S$26&gt;$E$9,0,VLOOKUP(S$26,$F$3:$G$23,2,FALSE)),0)</f>
        <v>0</v>
      </c>
      <c r="T28" s="91">
        <f t="shared" si="14"/>
        <v>0</v>
      </c>
      <c r="U28" s="91">
        <f t="shared" si="14"/>
        <v>0</v>
      </c>
      <c r="V28" s="91">
        <f t="shared" si="14"/>
        <v>0</v>
      </c>
      <c r="W28" s="91">
        <f t="shared" si="14"/>
        <v>0</v>
      </c>
      <c r="X28" s="91">
        <f t="shared" si="14"/>
        <v>0</v>
      </c>
      <c r="Y28" s="91">
        <f t="shared" si="14"/>
        <v>0</v>
      </c>
      <c r="Z28" s="91">
        <f t="shared" si="14"/>
        <v>0</v>
      </c>
      <c r="AA28" s="91">
        <f t="shared" si="14"/>
        <v>0</v>
      </c>
      <c r="AB28" s="95">
        <f t="shared" ref="AB28:AB78" si="15">SUM(H28:AA28)</f>
        <v>0</v>
      </c>
      <c r="AC28" s="264">
        <f>IF(ISERROR((H28*G28+I28*G27+J28*G78+K28*G77+L28*G76+M28*G75+N28*G74+O28*G73+P28*G72+Q28*G71+R28*G70+S28*G69+T28*G68+U28*G67+V28*G66+W28*G65+X28*G64+Y28*G63+Z28*G62+AA28*G61)/AB28),0,(H28*G28+I28*G27+J28*G78+K28*G77+L28*G76+M28*G75+N28*G74+O28*G73+P28*G72+Q28*G71+R28*G70+S28*G69+T28*G68+U28*G67+V28*G66+W28*G65+X28*G64+Y28*G63+Z28*G62+AA28*G61)/AB28)</f>
        <v>0</v>
      </c>
      <c r="AD28" s="78">
        <f>VLOOKUP($D$7,ETo!$B$4:$P$88,MONTH(D28)+2,FALSE)/4</f>
        <v>29.388608788929055</v>
      </c>
      <c r="AE28" s="78">
        <f t="shared" si="6"/>
        <v>0</v>
      </c>
      <c r="AF28" s="79">
        <f t="shared" si="7"/>
        <v>0</v>
      </c>
      <c r="AG28" s="79">
        <f t="shared" si="8"/>
        <v>0</v>
      </c>
      <c r="AH28" s="79">
        <f t="shared" si="9"/>
        <v>0</v>
      </c>
      <c r="AI28" s="79">
        <f t="shared" si="10"/>
        <v>0</v>
      </c>
      <c r="AJ28" s="302">
        <f>VLOOKUP(E28,[0]!eff_week,3,FALSE)/1000*AB28*1600</f>
        <v>0</v>
      </c>
    </row>
    <row r="29" spans="2:36" x14ac:dyDescent="0.25">
      <c r="B29" s="84">
        <f t="shared" si="11"/>
        <v>39767</v>
      </c>
      <c r="C29" s="85">
        <f t="shared" si="12"/>
        <v>39773</v>
      </c>
      <c r="D29" s="77">
        <f t="shared" ref="D29:D78" si="16">+C29</f>
        <v>39773</v>
      </c>
      <c r="E29" s="68">
        <v>3</v>
      </c>
      <c r="F29" s="266">
        <f>IF(ISERROR(VLOOKUP(E29,Crop!$N$3:$O$70,2,FALSE)),0,VLOOKUP(E29,Crop!$N$3:$O$70,2,FALSE))</f>
        <v>0</v>
      </c>
      <c r="G29" s="78">
        <f>IF(ISERROR(HLOOKUP($D$5,Kc!$B$3:$AI$57,upland_dry!F29+3,FALSE)),0,HLOOKUP($D$5,Kc!$B$3:$AI$57,upland_dry!F29+3,FALSE))</f>
        <v>0</v>
      </c>
      <c r="H29" s="90">
        <f t="shared" si="3"/>
        <v>0</v>
      </c>
      <c r="I29" s="91">
        <f t="shared" si="13"/>
        <v>0</v>
      </c>
      <c r="J29" s="91">
        <f t="shared" si="13"/>
        <v>0</v>
      </c>
      <c r="K29" s="91">
        <f t="shared" si="13"/>
        <v>0</v>
      </c>
      <c r="L29" s="91">
        <f t="shared" si="13"/>
        <v>0</v>
      </c>
      <c r="M29" s="91">
        <f t="shared" si="13"/>
        <v>0</v>
      </c>
      <c r="N29" s="91">
        <f t="shared" si="13"/>
        <v>0</v>
      </c>
      <c r="O29" s="91">
        <f t="shared" si="13"/>
        <v>0</v>
      </c>
      <c r="P29" s="91">
        <f t="shared" si="13"/>
        <v>0</v>
      </c>
      <c r="Q29" s="91">
        <f t="shared" si="13"/>
        <v>0</v>
      </c>
      <c r="R29" s="91">
        <f t="shared" si="13"/>
        <v>0</v>
      </c>
      <c r="S29" s="91">
        <f t="shared" si="14"/>
        <v>0</v>
      </c>
      <c r="T29" s="91">
        <f t="shared" si="14"/>
        <v>0</v>
      </c>
      <c r="U29" s="91">
        <f t="shared" si="14"/>
        <v>0</v>
      </c>
      <c r="V29" s="91">
        <f t="shared" si="14"/>
        <v>0</v>
      </c>
      <c r="W29" s="91">
        <f t="shared" si="14"/>
        <v>0</v>
      </c>
      <c r="X29" s="91">
        <f t="shared" si="14"/>
        <v>0</v>
      </c>
      <c r="Y29" s="91">
        <f t="shared" si="14"/>
        <v>0</v>
      </c>
      <c r="Z29" s="91">
        <f t="shared" si="14"/>
        <v>0</v>
      </c>
      <c r="AA29" s="91">
        <f t="shared" si="14"/>
        <v>0</v>
      </c>
      <c r="AB29" s="95">
        <f t="shared" si="15"/>
        <v>0</v>
      </c>
      <c r="AC29" s="264">
        <f>IF(ISERROR((H29*G29+I29*G28+J29*G27+K29*G78+L29*G77+M29*G76+N29*G75+O29*G74+P29*G73+Q29*G72+R29*G71+S29*G70+T29*G69+U29*G68+V29*G67+W29*G66+X29*G65+Y29*G64+Z29*G63+AA29*G62)/AB29),0,(H29*G29+I29*G28+J29*G27+K29*G78+L29*G77+M29*G76+N29*G75+O29*G74+P29*G73+Q29*G72+R29*G71+S29*G70+T29*G69+U29*G68+V29*G67+W29*G66+X29*G65+Y29*G64+Z29*G63+AA29*G62)/AB29)</f>
        <v>0</v>
      </c>
      <c r="AD29" s="78">
        <f>VLOOKUP($D$7,ETo!$B$4:$P$88,MONTH(D29)+2,FALSE)/4</f>
        <v>29.388608788929055</v>
      </c>
      <c r="AE29" s="78">
        <f t="shared" si="6"/>
        <v>0</v>
      </c>
      <c r="AF29" s="79">
        <f t="shared" si="7"/>
        <v>0</v>
      </c>
      <c r="AG29" s="79">
        <f t="shared" si="8"/>
        <v>0</v>
      </c>
      <c r="AH29" s="79">
        <f t="shared" si="9"/>
        <v>0</v>
      </c>
      <c r="AI29" s="79">
        <f t="shared" si="10"/>
        <v>0</v>
      </c>
      <c r="AJ29" s="302">
        <f>VLOOKUP(E29,[0]!eff_week,3,FALSE)/1000*AB29*1600</f>
        <v>0</v>
      </c>
    </row>
    <row r="30" spans="2:36" x14ac:dyDescent="0.25">
      <c r="B30" s="84">
        <f t="shared" si="11"/>
        <v>39774</v>
      </c>
      <c r="C30" s="85">
        <f t="shared" si="12"/>
        <v>39780</v>
      </c>
      <c r="D30" s="77">
        <f t="shared" si="16"/>
        <v>39780</v>
      </c>
      <c r="E30" s="68">
        <v>4</v>
      </c>
      <c r="F30" s="266">
        <f>IF(ISERROR(VLOOKUP(E30,Crop!$N$3:$O$70,2,FALSE)),0,VLOOKUP(E30,Crop!$N$3:$O$70,2,FALSE))</f>
        <v>0</v>
      </c>
      <c r="G30" s="78">
        <f>IF(ISERROR(HLOOKUP($D$5,Kc!$B$3:$AI$57,upland_dry!F30+3,FALSE)),0,HLOOKUP($D$5,Kc!$B$3:$AI$57,upland_dry!F30+3,FALSE))</f>
        <v>0</v>
      </c>
      <c r="H30" s="90">
        <f t="shared" si="3"/>
        <v>0</v>
      </c>
      <c r="I30" s="91">
        <f t="shared" si="13"/>
        <v>0</v>
      </c>
      <c r="J30" s="91">
        <f t="shared" si="13"/>
        <v>0</v>
      </c>
      <c r="K30" s="91">
        <f t="shared" si="13"/>
        <v>0</v>
      </c>
      <c r="L30" s="91">
        <f t="shared" si="13"/>
        <v>0</v>
      </c>
      <c r="M30" s="91">
        <f t="shared" si="13"/>
        <v>0</v>
      </c>
      <c r="N30" s="91">
        <f t="shared" si="13"/>
        <v>0</v>
      </c>
      <c r="O30" s="91">
        <f t="shared" si="13"/>
        <v>0</v>
      </c>
      <c r="P30" s="91">
        <f t="shared" si="13"/>
        <v>0</v>
      </c>
      <c r="Q30" s="91">
        <f t="shared" si="13"/>
        <v>0</v>
      </c>
      <c r="R30" s="91">
        <f t="shared" si="13"/>
        <v>0</v>
      </c>
      <c r="S30" s="91">
        <f t="shared" si="14"/>
        <v>0</v>
      </c>
      <c r="T30" s="91">
        <f t="shared" si="14"/>
        <v>0</v>
      </c>
      <c r="U30" s="91">
        <f t="shared" si="14"/>
        <v>0</v>
      </c>
      <c r="V30" s="91">
        <f t="shared" si="14"/>
        <v>0</v>
      </c>
      <c r="W30" s="91">
        <f t="shared" si="14"/>
        <v>0</v>
      </c>
      <c r="X30" s="91">
        <f t="shared" si="14"/>
        <v>0</v>
      </c>
      <c r="Y30" s="91">
        <f t="shared" si="14"/>
        <v>0</v>
      </c>
      <c r="Z30" s="91">
        <f t="shared" si="14"/>
        <v>0</v>
      </c>
      <c r="AA30" s="91">
        <f t="shared" si="14"/>
        <v>0</v>
      </c>
      <c r="AB30" s="95">
        <f t="shared" si="15"/>
        <v>0</v>
      </c>
      <c r="AC30" s="264">
        <f>IF(ISERROR((H30*G30+I30*G29+J30*G28+K30*G27+L30*G78+M30*G77+N30*G76+O30*G75+P30*G74+Q30*G73+R30*G72+S30*G71+T30*G70+U30*G69+V30*G68+W30*G67+X30*G66+Y30*G65+Z30*G64+AA30*G63)/AB30),0,(H30*G30+I30*G29+J30*G28+K30*G27+L30*G78+M30*G77+N30*G76+O30*G75+P30*G74+Q30*G73+R30*G72+S30*G71+T30*G70+U30*G69+V30*G68+W30*G67+X30*G66+Y30*G65+Z30*G64+AA30*G63)/AB30)</f>
        <v>0</v>
      </c>
      <c r="AD30" s="78">
        <f>VLOOKUP($D$7,ETo!$B$4:$P$88,MONTH(D30)+2,FALSE)/4</f>
        <v>29.388608788929055</v>
      </c>
      <c r="AE30" s="78">
        <f t="shared" si="6"/>
        <v>0</v>
      </c>
      <c r="AF30" s="79">
        <f t="shared" si="7"/>
        <v>0</v>
      </c>
      <c r="AG30" s="79">
        <f t="shared" si="8"/>
        <v>0</v>
      </c>
      <c r="AH30" s="79">
        <f t="shared" si="9"/>
        <v>0</v>
      </c>
      <c r="AI30" s="79">
        <f t="shared" si="10"/>
        <v>0</v>
      </c>
      <c r="AJ30" s="302">
        <f>VLOOKUP(E30,[0]!eff_week,3,FALSE)/1000*AB30*1600</f>
        <v>0</v>
      </c>
    </row>
    <row r="31" spans="2:36" x14ac:dyDescent="0.25">
      <c r="B31" s="84">
        <f t="shared" si="11"/>
        <v>39781</v>
      </c>
      <c r="C31" s="85">
        <f t="shared" si="12"/>
        <v>39787</v>
      </c>
      <c r="D31" s="77">
        <f t="shared" si="16"/>
        <v>39787</v>
      </c>
      <c r="E31" s="68">
        <v>5</v>
      </c>
      <c r="F31" s="266">
        <f>IF(ISERROR(VLOOKUP(E31,Crop!$N$3:$O$70,2,FALSE)),0,VLOOKUP(E31,Crop!$N$3:$O$70,2,FALSE))</f>
        <v>0</v>
      </c>
      <c r="G31" s="78">
        <f>IF(ISERROR(HLOOKUP($D$5,Kc!$B$3:$AI$57,upland_dry!F31+3,FALSE)),0,HLOOKUP($D$5,Kc!$B$3:$AI$57,upland_dry!F31+3,FALSE))</f>
        <v>0</v>
      </c>
      <c r="H31" s="90">
        <f t="shared" si="3"/>
        <v>0</v>
      </c>
      <c r="I31" s="91">
        <f t="shared" si="13"/>
        <v>0</v>
      </c>
      <c r="J31" s="91">
        <f t="shared" si="13"/>
        <v>0</v>
      </c>
      <c r="K31" s="91">
        <f t="shared" si="13"/>
        <v>0</v>
      </c>
      <c r="L31" s="91">
        <f t="shared" si="13"/>
        <v>0</v>
      </c>
      <c r="M31" s="91">
        <f t="shared" si="13"/>
        <v>0</v>
      </c>
      <c r="N31" s="91">
        <f t="shared" si="13"/>
        <v>0</v>
      </c>
      <c r="O31" s="91">
        <f t="shared" si="13"/>
        <v>0</v>
      </c>
      <c r="P31" s="91">
        <f t="shared" si="13"/>
        <v>0</v>
      </c>
      <c r="Q31" s="91">
        <f t="shared" si="13"/>
        <v>0</v>
      </c>
      <c r="R31" s="91">
        <f t="shared" si="13"/>
        <v>0</v>
      </c>
      <c r="S31" s="91">
        <f t="shared" si="14"/>
        <v>0</v>
      </c>
      <c r="T31" s="91">
        <f t="shared" si="14"/>
        <v>0</v>
      </c>
      <c r="U31" s="91">
        <f t="shared" si="14"/>
        <v>0</v>
      </c>
      <c r="V31" s="91">
        <f t="shared" si="14"/>
        <v>0</v>
      </c>
      <c r="W31" s="91">
        <f t="shared" si="14"/>
        <v>0</v>
      </c>
      <c r="X31" s="91">
        <f t="shared" si="14"/>
        <v>0</v>
      </c>
      <c r="Y31" s="91">
        <f t="shared" si="14"/>
        <v>0</v>
      </c>
      <c r="Z31" s="91">
        <f t="shared" si="14"/>
        <v>0</v>
      </c>
      <c r="AA31" s="91">
        <f t="shared" si="14"/>
        <v>0</v>
      </c>
      <c r="AB31" s="95">
        <f t="shared" si="15"/>
        <v>0</v>
      </c>
      <c r="AC31" s="264">
        <f>IF(ISERROR((H31*G31+I31*G30+J31*G29+K31*G28+L31*G27+M31*G78+N31*G77+O31*G76+P31*G75+Q31*G74+R31*G73+S31*G72+T31*G71+U31*G70+V31*G69+W31*G68+X31*G67+Y31*G66+Z31*G65+AA31*G64)/AB31),0,(H31*G31+I31*G30+J31*G29+K31*G28+L31*G27+M31*G78+N31*G77+O31*G76+P31*G75+Q31*G74+R31*G73+S31*G72+T31*G71+U31*G70+V31*G69+W31*G68+X31*G67+Y31*G66+Z31*G65+AA31*G64)/AB31)</f>
        <v>0</v>
      </c>
      <c r="AD31" s="78">
        <f>VLOOKUP($D$7,ETo!$B$4:$P$88,MONTH(D31)+2,FALSE)/4</f>
        <v>28.807219873882463</v>
      </c>
      <c r="AE31" s="78">
        <f t="shared" si="6"/>
        <v>0</v>
      </c>
      <c r="AF31" s="79">
        <f t="shared" si="7"/>
        <v>0</v>
      </c>
      <c r="AG31" s="79">
        <f t="shared" si="8"/>
        <v>0</v>
      </c>
      <c r="AH31" s="79">
        <f t="shared" si="9"/>
        <v>0</v>
      </c>
      <c r="AI31" s="79">
        <f t="shared" si="10"/>
        <v>0</v>
      </c>
      <c r="AJ31" s="302">
        <f>VLOOKUP(E31,[0]!eff_week,3,FALSE)/1000*AB31*1600</f>
        <v>0</v>
      </c>
    </row>
    <row r="32" spans="2:36" x14ac:dyDescent="0.25">
      <c r="B32" s="84">
        <f t="shared" si="11"/>
        <v>39788</v>
      </c>
      <c r="C32" s="85">
        <f t="shared" si="12"/>
        <v>39794</v>
      </c>
      <c r="D32" s="77">
        <f t="shared" si="16"/>
        <v>39794</v>
      </c>
      <c r="E32" s="68">
        <v>6</v>
      </c>
      <c r="F32" s="266">
        <f>IF(ISERROR(VLOOKUP(E32,Crop!$N$3:$O$70,2,FALSE)),0,VLOOKUP(E32,Crop!$N$3:$O$70,2,FALSE))</f>
        <v>0</v>
      </c>
      <c r="G32" s="78">
        <f>IF(ISERROR(HLOOKUP($D$5,Kc!$B$3:$AI$57,upland_dry!F32+3,FALSE)),0,HLOOKUP($D$5,Kc!$B$3:$AI$57,upland_dry!F32+3,FALSE))</f>
        <v>0</v>
      </c>
      <c r="H32" s="90">
        <f t="shared" si="3"/>
        <v>0</v>
      </c>
      <c r="I32" s="91">
        <f t="shared" si="13"/>
        <v>0</v>
      </c>
      <c r="J32" s="91">
        <f t="shared" si="13"/>
        <v>0</v>
      </c>
      <c r="K32" s="91">
        <f t="shared" si="13"/>
        <v>0</v>
      </c>
      <c r="L32" s="91">
        <f t="shared" si="13"/>
        <v>0</v>
      </c>
      <c r="M32" s="91">
        <f t="shared" si="13"/>
        <v>0</v>
      </c>
      <c r="N32" s="91">
        <f t="shared" si="13"/>
        <v>0</v>
      </c>
      <c r="O32" s="91">
        <f t="shared" si="13"/>
        <v>0</v>
      </c>
      <c r="P32" s="91">
        <f t="shared" si="13"/>
        <v>0</v>
      </c>
      <c r="Q32" s="91">
        <f t="shared" si="13"/>
        <v>0</v>
      </c>
      <c r="R32" s="91">
        <f t="shared" si="13"/>
        <v>0</v>
      </c>
      <c r="S32" s="91">
        <f t="shared" si="14"/>
        <v>0</v>
      </c>
      <c r="T32" s="91">
        <f t="shared" si="14"/>
        <v>0</v>
      </c>
      <c r="U32" s="91">
        <f t="shared" si="14"/>
        <v>0</v>
      </c>
      <c r="V32" s="91">
        <f t="shared" si="14"/>
        <v>0</v>
      </c>
      <c r="W32" s="91">
        <f t="shared" si="14"/>
        <v>0</v>
      </c>
      <c r="X32" s="91">
        <f t="shared" si="14"/>
        <v>0</v>
      </c>
      <c r="Y32" s="91">
        <f t="shared" si="14"/>
        <v>0</v>
      </c>
      <c r="Z32" s="91">
        <f t="shared" si="14"/>
        <v>0</v>
      </c>
      <c r="AA32" s="91">
        <f t="shared" si="14"/>
        <v>0</v>
      </c>
      <c r="AB32" s="95">
        <f t="shared" si="15"/>
        <v>0</v>
      </c>
      <c r="AC32" s="264">
        <f>IF(ISERROR((H32*G32+I32*G31+J32*G30+K32*G29+L32*G28+M32*G27+N32*G78+O32*G77+P32*G76+Q32*G75+R32*G74+S32*G73+T32*G72+U32*G71+V32*G70+W32*G69+X32*G68+Y32*G67+Z32*G66+AA32*G65)/AB32),0,(H32*G32+I32*G31+J32*G30+K32*G29+L32*G28+M32*G27+N32*G78+O32*G77+P32*G76+Q32*G75+R32*G74+S32*G73+T32*G72+U32*G71+V32*G70+W32*G69+X32*G68+Y32*G67+Z32*G66+AA32*G65)/AB32)</f>
        <v>0</v>
      </c>
      <c r="AD32" s="78">
        <f>VLOOKUP($D$7,ETo!$B$4:$P$88,MONTH(D32)+2,FALSE)/4</f>
        <v>28.807219873882463</v>
      </c>
      <c r="AE32" s="78">
        <f t="shared" si="6"/>
        <v>0</v>
      </c>
      <c r="AF32" s="79">
        <f t="shared" si="7"/>
        <v>0</v>
      </c>
      <c r="AG32" s="79">
        <f t="shared" si="8"/>
        <v>0</v>
      </c>
      <c r="AH32" s="79">
        <f t="shared" si="9"/>
        <v>0</v>
      </c>
      <c r="AI32" s="79">
        <f t="shared" si="10"/>
        <v>0</v>
      </c>
      <c r="AJ32" s="302">
        <f>VLOOKUP(E32,[0]!eff_week,3,FALSE)/1000*AB32*1600</f>
        <v>0</v>
      </c>
    </row>
    <row r="33" spans="2:36" x14ac:dyDescent="0.25">
      <c r="B33" s="84">
        <f t="shared" si="11"/>
        <v>39795</v>
      </c>
      <c r="C33" s="85">
        <f t="shared" si="12"/>
        <v>39801</v>
      </c>
      <c r="D33" s="77">
        <f t="shared" si="16"/>
        <v>39801</v>
      </c>
      <c r="E33" s="68">
        <v>7</v>
      </c>
      <c r="F33" s="266">
        <f>IF(ISERROR(VLOOKUP(E33,Crop!$N$3:$O$70,2,FALSE)),0,VLOOKUP(E33,Crop!$N$3:$O$70,2,FALSE))</f>
        <v>0</v>
      </c>
      <c r="G33" s="78">
        <f>IF(ISERROR(HLOOKUP($D$5,Kc!$B$3:$AI$57,upland_dry!F33+3,FALSE)),0,HLOOKUP($D$5,Kc!$B$3:$AI$57,upland_dry!F33+3,FALSE))</f>
        <v>0</v>
      </c>
      <c r="H33" s="90">
        <f t="shared" si="3"/>
        <v>0</v>
      </c>
      <c r="I33" s="91">
        <f t="shared" si="13"/>
        <v>0</v>
      </c>
      <c r="J33" s="91">
        <f t="shared" si="13"/>
        <v>0</v>
      </c>
      <c r="K33" s="91">
        <f t="shared" si="13"/>
        <v>0</v>
      </c>
      <c r="L33" s="91">
        <f t="shared" si="13"/>
        <v>0</v>
      </c>
      <c r="M33" s="91">
        <f t="shared" si="13"/>
        <v>0</v>
      </c>
      <c r="N33" s="91">
        <f t="shared" si="13"/>
        <v>0</v>
      </c>
      <c r="O33" s="91">
        <f t="shared" si="13"/>
        <v>0</v>
      </c>
      <c r="P33" s="91">
        <f t="shared" si="13"/>
        <v>0</v>
      </c>
      <c r="Q33" s="91">
        <f t="shared" si="13"/>
        <v>0</v>
      </c>
      <c r="R33" s="91">
        <f t="shared" si="13"/>
        <v>0</v>
      </c>
      <c r="S33" s="91">
        <f t="shared" si="14"/>
        <v>0</v>
      </c>
      <c r="T33" s="91">
        <f t="shared" si="14"/>
        <v>0</v>
      </c>
      <c r="U33" s="91">
        <f t="shared" si="14"/>
        <v>0</v>
      </c>
      <c r="V33" s="91">
        <f t="shared" si="14"/>
        <v>0</v>
      </c>
      <c r="W33" s="91">
        <f t="shared" si="14"/>
        <v>0</v>
      </c>
      <c r="X33" s="91">
        <f t="shared" si="14"/>
        <v>0</v>
      </c>
      <c r="Y33" s="91">
        <f t="shared" si="14"/>
        <v>0</v>
      </c>
      <c r="Z33" s="91">
        <f t="shared" si="14"/>
        <v>0</v>
      </c>
      <c r="AA33" s="91">
        <f t="shared" si="14"/>
        <v>0</v>
      </c>
      <c r="AB33" s="95">
        <f t="shared" si="15"/>
        <v>0</v>
      </c>
      <c r="AC33" s="264">
        <f>IF(ISERROR((H33*G33+I33*G32+J33*G31+K33*G30+L33*G29+M33*G28+N33*G27+O33*G78+P33*G77+Q33*G76+R33*G75+S33*G74+T33*G73+U33*G72+V33*G71+W33*G70+X33*G69+Y33*G68+Z33*G67+AA33*G66)/AB33),0,(H33*G33+I33*G32+J33*G31+K33*G30+L33*G29+M33*G28+N33*G27+O33*G78+P33*G77+Q33*G76+R33*G75+S33*G74+T33*G73+U33*G72+V33*G71+W33*G70+X33*G69+Y33*G68+Z33*G67+AA33*G66)/AB33)</f>
        <v>0</v>
      </c>
      <c r="AD33" s="78">
        <f>VLOOKUP($D$7,ETo!$B$4:$P$88,MONTH(D33)+2,FALSE)/4</f>
        <v>28.807219873882463</v>
      </c>
      <c r="AE33" s="78">
        <f t="shared" si="6"/>
        <v>0</v>
      </c>
      <c r="AF33" s="79">
        <f t="shared" si="7"/>
        <v>0</v>
      </c>
      <c r="AG33" s="79">
        <f t="shared" si="8"/>
        <v>0</v>
      </c>
      <c r="AH33" s="79">
        <f t="shared" si="9"/>
        <v>0</v>
      </c>
      <c r="AI33" s="79">
        <f t="shared" si="10"/>
        <v>0</v>
      </c>
      <c r="AJ33" s="302">
        <f>VLOOKUP(E33,[0]!eff_week,3,FALSE)/1000*AB33*1600</f>
        <v>0</v>
      </c>
    </row>
    <row r="34" spans="2:36" x14ac:dyDescent="0.25">
      <c r="B34" s="84">
        <f t="shared" si="11"/>
        <v>39802</v>
      </c>
      <c r="C34" s="85">
        <f t="shared" si="12"/>
        <v>39808</v>
      </c>
      <c r="D34" s="77">
        <f t="shared" si="16"/>
        <v>39808</v>
      </c>
      <c r="E34" s="68">
        <v>8</v>
      </c>
      <c r="F34" s="266">
        <f>IF(ISERROR(VLOOKUP(E34,Crop!$N$3:$O$70,2,FALSE)),0,VLOOKUP(E34,Crop!$N$3:$O$70,2,FALSE))</f>
        <v>0</v>
      </c>
      <c r="G34" s="78">
        <f>IF(ISERROR(HLOOKUP($D$5,Kc!$B$3:$AI$57,upland_dry!F34+3,FALSE)),0,HLOOKUP($D$5,Kc!$B$3:$AI$57,upland_dry!F34+3,FALSE))</f>
        <v>0</v>
      </c>
      <c r="H34" s="90">
        <f t="shared" si="3"/>
        <v>0</v>
      </c>
      <c r="I34" s="91">
        <f t="shared" si="13"/>
        <v>0</v>
      </c>
      <c r="J34" s="91">
        <f t="shared" si="13"/>
        <v>0</v>
      </c>
      <c r="K34" s="91">
        <f t="shared" si="13"/>
        <v>0</v>
      </c>
      <c r="L34" s="91">
        <f t="shared" si="13"/>
        <v>0</v>
      </c>
      <c r="M34" s="91">
        <f t="shared" si="13"/>
        <v>0</v>
      </c>
      <c r="N34" s="91">
        <f t="shared" si="13"/>
        <v>0</v>
      </c>
      <c r="O34" s="91">
        <f t="shared" si="13"/>
        <v>0</v>
      </c>
      <c r="P34" s="91">
        <f t="shared" si="13"/>
        <v>0</v>
      </c>
      <c r="Q34" s="91">
        <f t="shared" si="13"/>
        <v>0</v>
      </c>
      <c r="R34" s="91">
        <f t="shared" si="13"/>
        <v>0</v>
      </c>
      <c r="S34" s="91">
        <f t="shared" si="14"/>
        <v>0</v>
      </c>
      <c r="T34" s="91">
        <f t="shared" si="14"/>
        <v>0</v>
      </c>
      <c r="U34" s="91">
        <f t="shared" si="14"/>
        <v>0</v>
      </c>
      <c r="V34" s="91">
        <f t="shared" si="14"/>
        <v>0</v>
      </c>
      <c r="W34" s="91">
        <f t="shared" si="14"/>
        <v>0</v>
      </c>
      <c r="X34" s="91">
        <f t="shared" si="14"/>
        <v>0</v>
      </c>
      <c r="Y34" s="91">
        <f t="shared" si="14"/>
        <v>0</v>
      </c>
      <c r="Z34" s="91">
        <f t="shared" si="14"/>
        <v>0</v>
      </c>
      <c r="AA34" s="91">
        <f t="shared" si="14"/>
        <v>0</v>
      </c>
      <c r="AB34" s="95">
        <f t="shared" si="15"/>
        <v>0</v>
      </c>
      <c r="AC34" s="264">
        <f>IF(ISERROR((H34*G34+I34*G33+J34*G32+K34*G31+L34*G30+M34*G29+N34*G28+O34*G27+P34*G78+Q34*G77+R34*G76+S34*G75+T34*G74+U34*G73+V34*G72+W34*G71+X34*G70+Y34*G69+Z34*G68+AA34*G67)/AB34),0,(H34*G34+I34*G33+J34*G32+K34*G31+L34*G30+M34*G29+N34*G28+O34*G27+P34*G78+Q34*G77+R34*G76+S34*G75+T34*G74+U34*G73+V34*G72+W34*G71+X34*G70+Y34*G69+Z34*G68+AA34*G67)/AB34)</f>
        <v>0</v>
      </c>
      <c r="AD34" s="78">
        <f>VLOOKUP($D$7,ETo!$B$4:$P$88,MONTH(D34)+2,FALSE)/4</f>
        <v>28.807219873882463</v>
      </c>
      <c r="AE34" s="78">
        <f t="shared" si="6"/>
        <v>0</v>
      </c>
      <c r="AF34" s="79">
        <f t="shared" si="7"/>
        <v>0</v>
      </c>
      <c r="AG34" s="79">
        <f t="shared" si="8"/>
        <v>0</v>
      </c>
      <c r="AH34" s="79">
        <f t="shared" si="9"/>
        <v>0</v>
      </c>
      <c r="AI34" s="79">
        <f t="shared" si="10"/>
        <v>0</v>
      </c>
      <c r="AJ34" s="302">
        <f>VLOOKUP(E34,[0]!eff_week,3,FALSE)/1000*AB34*1600</f>
        <v>0</v>
      </c>
    </row>
    <row r="35" spans="2:36" x14ac:dyDescent="0.25">
      <c r="B35" s="84">
        <f t="shared" si="11"/>
        <v>39809</v>
      </c>
      <c r="C35" s="85">
        <f t="shared" si="12"/>
        <v>39815</v>
      </c>
      <c r="D35" s="77">
        <f t="shared" si="16"/>
        <v>39815</v>
      </c>
      <c r="E35" s="68">
        <v>9</v>
      </c>
      <c r="F35" s="266">
        <f>IF(ISERROR(VLOOKUP(E35,Crop!$N$3:$O$70,2,FALSE)),0,VLOOKUP(E35,Crop!$N$3:$O$70,2,FALSE))</f>
        <v>1</v>
      </c>
      <c r="G35" s="78">
        <f>IF(ISERROR(HLOOKUP($D$5,Kc!$B$3:$AI$57,upland_dry!F35+3,FALSE)),0,HLOOKUP($D$5,Kc!$B$3:$AI$57,upland_dry!F35+3,FALSE))</f>
        <v>0.65</v>
      </c>
      <c r="H35" s="90">
        <f t="shared" si="3"/>
        <v>640</v>
      </c>
      <c r="I35" s="91">
        <f t="shared" si="13"/>
        <v>0</v>
      </c>
      <c r="J35" s="91">
        <f t="shared" si="13"/>
        <v>0</v>
      </c>
      <c r="K35" s="91">
        <f t="shared" si="13"/>
        <v>0</v>
      </c>
      <c r="L35" s="91">
        <f t="shared" si="13"/>
        <v>0</v>
      </c>
      <c r="M35" s="91">
        <f t="shared" si="13"/>
        <v>0</v>
      </c>
      <c r="N35" s="91">
        <f t="shared" si="13"/>
        <v>0</v>
      </c>
      <c r="O35" s="91">
        <f t="shared" si="13"/>
        <v>0</v>
      </c>
      <c r="P35" s="91">
        <f t="shared" si="13"/>
        <v>0</v>
      </c>
      <c r="Q35" s="91">
        <f t="shared" si="13"/>
        <v>0</v>
      </c>
      <c r="R35" s="91">
        <f t="shared" si="13"/>
        <v>0</v>
      </c>
      <c r="S35" s="91">
        <f t="shared" si="14"/>
        <v>0</v>
      </c>
      <c r="T35" s="91">
        <f t="shared" si="14"/>
        <v>0</v>
      </c>
      <c r="U35" s="91">
        <f t="shared" si="14"/>
        <v>0</v>
      </c>
      <c r="V35" s="91">
        <f t="shared" si="14"/>
        <v>0</v>
      </c>
      <c r="W35" s="91">
        <f t="shared" si="14"/>
        <v>0</v>
      </c>
      <c r="X35" s="91">
        <f t="shared" si="14"/>
        <v>0</v>
      </c>
      <c r="Y35" s="91">
        <f t="shared" si="14"/>
        <v>0</v>
      </c>
      <c r="Z35" s="91">
        <f t="shared" si="14"/>
        <v>0</v>
      </c>
      <c r="AA35" s="91">
        <f t="shared" si="14"/>
        <v>0</v>
      </c>
      <c r="AB35" s="95">
        <f t="shared" si="15"/>
        <v>640</v>
      </c>
      <c r="AC35" s="264">
        <f>IF(ISERROR((H35*G35+I35*G34+J35*G33+K35*G32+L35*G31+M35*G30+N35*G29+O35*G28+P35*G27+Q35*G78+R35*G77+S35*G76+T35*G75+U35*G74+V35*G73+W35*G72+X35*G71+Y35*G70+Z35*G69+AA35*G68)/AB35),0,(H35*G35+I35*G34+J35*G33+K35*G32+L35*G31+M35*G30+N35*G29+O35*G28+P35*G27+Q35*G78+R35*G77+S35*G76+T35*G75+U35*G74+V35*G73+W35*G72+X35*G71+Y35*G70+Z35*G69+AA35*G68)/AB35)</f>
        <v>0.65</v>
      </c>
      <c r="AD35" s="78">
        <f>VLOOKUP($D$7,ETo!$B$4:$P$88,MONTH(D35)+2,FALSE)/4</f>
        <v>28.717985178669089</v>
      </c>
      <c r="AE35" s="78">
        <f t="shared" si="6"/>
        <v>25.666690366134908</v>
      </c>
      <c r="AF35" s="79">
        <f t="shared" si="7"/>
        <v>26282.690934922146</v>
      </c>
      <c r="AG35" s="79">
        <f t="shared" si="8"/>
        <v>640</v>
      </c>
      <c r="AH35" s="79">
        <f t="shared" si="9"/>
        <v>30720</v>
      </c>
      <c r="AI35" s="79">
        <f t="shared" si="10"/>
        <v>57002.690934922146</v>
      </c>
      <c r="AJ35" s="302">
        <f>VLOOKUP(E35,[0]!eff_week,3,FALSE)/1000*AB35*1600</f>
        <v>8281.0879999999997</v>
      </c>
    </row>
    <row r="36" spans="2:36" x14ac:dyDescent="0.25">
      <c r="B36" s="84">
        <f t="shared" si="11"/>
        <v>39816</v>
      </c>
      <c r="C36" s="85">
        <f t="shared" si="12"/>
        <v>39822</v>
      </c>
      <c r="D36" s="77">
        <f t="shared" si="16"/>
        <v>39822</v>
      </c>
      <c r="E36" s="68">
        <v>10</v>
      </c>
      <c r="F36" s="266">
        <f>IF(ISERROR(VLOOKUP(E36,Crop!$N$3:$O$70,2,FALSE)),0,VLOOKUP(E36,Crop!$N$3:$O$70,2,FALSE))</f>
        <v>2</v>
      </c>
      <c r="G36" s="78">
        <f>IF(ISERROR(HLOOKUP($D$5,Kc!$B$3:$AI$57,upland_dry!F36+3,FALSE)),0,HLOOKUP($D$5,Kc!$B$3:$AI$57,upland_dry!F36+3,FALSE))</f>
        <v>0.65</v>
      </c>
      <c r="H36" s="90">
        <f t="shared" ref="H36:H78" si="17">IF(G36&gt;0,IF(H$26&gt;$E$9,0,VLOOKUP(H$26,$F$3:$G$23,2,FALSE)),0)</f>
        <v>640</v>
      </c>
      <c r="I36" s="91">
        <f t="shared" si="13"/>
        <v>0</v>
      </c>
      <c r="J36" s="91">
        <f t="shared" si="13"/>
        <v>0</v>
      </c>
      <c r="K36" s="91">
        <f t="shared" si="13"/>
        <v>0</v>
      </c>
      <c r="L36" s="91">
        <f t="shared" si="13"/>
        <v>0</v>
      </c>
      <c r="M36" s="91">
        <f t="shared" si="13"/>
        <v>0</v>
      </c>
      <c r="N36" s="91">
        <f t="shared" si="13"/>
        <v>0</v>
      </c>
      <c r="O36" s="91">
        <f t="shared" si="13"/>
        <v>0</v>
      </c>
      <c r="P36" s="91">
        <f t="shared" si="13"/>
        <v>0</v>
      </c>
      <c r="Q36" s="91">
        <f t="shared" si="13"/>
        <v>0</v>
      </c>
      <c r="R36" s="91">
        <f t="shared" si="13"/>
        <v>0</v>
      </c>
      <c r="S36" s="91">
        <f t="shared" si="14"/>
        <v>0</v>
      </c>
      <c r="T36" s="91">
        <f t="shared" si="14"/>
        <v>0</v>
      </c>
      <c r="U36" s="91">
        <f t="shared" si="14"/>
        <v>0</v>
      </c>
      <c r="V36" s="91">
        <f t="shared" si="14"/>
        <v>0</v>
      </c>
      <c r="W36" s="91">
        <f t="shared" si="14"/>
        <v>0</v>
      </c>
      <c r="X36" s="91">
        <f t="shared" si="14"/>
        <v>0</v>
      </c>
      <c r="Y36" s="91">
        <f t="shared" si="14"/>
        <v>0</v>
      </c>
      <c r="Z36" s="91">
        <f t="shared" si="14"/>
        <v>0</v>
      </c>
      <c r="AA36" s="91">
        <f t="shared" si="14"/>
        <v>0</v>
      </c>
      <c r="AB36" s="95">
        <f t="shared" si="15"/>
        <v>640</v>
      </c>
      <c r="AC36" s="264">
        <f>IF(ISERROR((H36*G36+I36*G35+J36*G34+K36*G33+L36*G32+M36*G31+N36*G30+O36*G29+P36*G28+Q36*G27+R36*G78+S36*G77+T36*G76+U36*G75+V36*G74+W36*G73+X36*G72+Y36*G71+Z36*G70+AA36*G69)/AB36),0,(H36*G36+I36*G35+J36*G34+K36*G33+L36*G32+M36*G31+N36*G30+O36*G29+P36*G28+Q36*G27+R36*G78+S36*G77+T36*G76+U36*G75+V36*G74+W36*G73+X36*G72+Y36*G71+Z36*G70+AA36*G69)/AB36)</f>
        <v>0.65</v>
      </c>
      <c r="AD36" s="78">
        <f>VLOOKUP($D$7,ETo!$B$4:$P$88,MONTH(D36)+2,FALSE)/4</f>
        <v>28.717985178669089</v>
      </c>
      <c r="AE36" s="78">
        <f t="shared" si="6"/>
        <v>25.666690366134908</v>
      </c>
      <c r="AF36" s="79">
        <f t="shared" si="7"/>
        <v>26282.690934922146</v>
      </c>
      <c r="AG36" s="79">
        <f t="shared" si="8"/>
        <v>0</v>
      </c>
      <c r="AH36" s="79">
        <f t="shared" si="9"/>
        <v>0</v>
      </c>
      <c r="AI36" s="79">
        <f t="shared" si="10"/>
        <v>26282.690934922146</v>
      </c>
      <c r="AJ36" s="302">
        <f>VLOOKUP(E36,[0]!eff_week,3,FALSE)/1000*AB36*1600</f>
        <v>0</v>
      </c>
    </row>
    <row r="37" spans="2:36" x14ac:dyDescent="0.25">
      <c r="B37" s="84">
        <f t="shared" si="11"/>
        <v>39823</v>
      </c>
      <c r="C37" s="85">
        <f t="shared" si="12"/>
        <v>39829</v>
      </c>
      <c r="D37" s="77">
        <f t="shared" si="16"/>
        <v>39829</v>
      </c>
      <c r="E37" s="68">
        <v>11</v>
      </c>
      <c r="F37" s="266">
        <f>IF(ISERROR(VLOOKUP(E37,Crop!$N$3:$O$70,2,FALSE)),0,VLOOKUP(E37,Crop!$N$3:$O$70,2,FALSE))</f>
        <v>3</v>
      </c>
      <c r="G37" s="78">
        <f>IF(ISERROR(HLOOKUP($D$5,Kc!$B$3:$AI$57,upland_dry!F37+3,FALSE)),0,HLOOKUP($D$5,Kc!$B$3:$AI$57,upland_dry!F37+3,FALSE))</f>
        <v>0.65</v>
      </c>
      <c r="H37" s="90">
        <f t="shared" si="17"/>
        <v>640</v>
      </c>
      <c r="I37" s="91">
        <f t="shared" ref="I37:I78" si="18">IF(H36&gt;0,IF(I$26&gt;$E$9,0,VLOOKUP(I$26,$F$3:$G$23,2,FALSE)),0)</f>
        <v>0</v>
      </c>
      <c r="J37" s="91">
        <f t="shared" ref="J37:J78" si="19">IF(I36&gt;0,IF(J$26&gt;$E$9,0,VLOOKUP(J$26,$F$3:$G$12,2,FALSE)),0)</f>
        <v>0</v>
      </c>
      <c r="K37" s="91">
        <f t="shared" ref="K37:T46" si="20">IF(J36&gt;0,IF(K$26&gt;$E$9,0,VLOOKUP(K$26,$F$3:$G$23,2,FALSE)),0)</f>
        <v>0</v>
      </c>
      <c r="L37" s="91">
        <f t="shared" si="20"/>
        <v>0</v>
      </c>
      <c r="M37" s="91">
        <f t="shared" si="20"/>
        <v>0</v>
      </c>
      <c r="N37" s="91">
        <f t="shared" si="20"/>
        <v>0</v>
      </c>
      <c r="O37" s="91">
        <f t="shared" si="20"/>
        <v>0</v>
      </c>
      <c r="P37" s="91">
        <f t="shared" si="20"/>
        <v>0</v>
      </c>
      <c r="Q37" s="91">
        <f t="shared" si="20"/>
        <v>0</v>
      </c>
      <c r="R37" s="91">
        <f t="shared" si="20"/>
        <v>0</v>
      </c>
      <c r="S37" s="91">
        <f t="shared" si="20"/>
        <v>0</v>
      </c>
      <c r="T37" s="91">
        <f t="shared" si="20"/>
        <v>0</v>
      </c>
      <c r="U37" s="91">
        <f t="shared" ref="U37:AA46" si="21">IF(T36&gt;0,IF(U$26&gt;$E$9,0,VLOOKUP(U$26,$F$3:$G$23,2,FALSE)),0)</f>
        <v>0</v>
      </c>
      <c r="V37" s="91">
        <f t="shared" si="21"/>
        <v>0</v>
      </c>
      <c r="W37" s="91">
        <f t="shared" si="21"/>
        <v>0</v>
      </c>
      <c r="X37" s="91">
        <f t="shared" si="21"/>
        <v>0</v>
      </c>
      <c r="Y37" s="91">
        <f t="shared" si="21"/>
        <v>0</v>
      </c>
      <c r="Z37" s="91">
        <f t="shared" si="21"/>
        <v>0</v>
      </c>
      <c r="AA37" s="91">
        <f t="shared" si="21"/>
        <v>0</v>
      </c>
      <c r="AB37" s="95">
        <f t="shared" si="15"/>
        <v>640</v>
      </c>
      <c r="AC37" s="264">
        <f>IF(ISERROR((H37*G37+I37*G36+J37*G35+K37*G34+L37*G33+M37*G32+N37*G31+O37*G30+P37*G29+Q37*G28+R37*G27+S37*G78+T37*G77+U37*G76+V37*G75+W37*G74+X37*G73+Y37*G72+Z37*G71+AA37*G70)/AB37),0,(H37*G37+I37*G36+J37*G35+K37*G34+L37*G33+M37*G32+N37*G31+O37*G30+P37*G29+Q37*G28+R37*G27+S37*G78+T37*G77+U37*G76+V37*G75+W37*G74+X37*G73+Y37*G72+Z37*G71+AA37*G70)/AB37)</f>
        <v>0.65</v>
      </c>
      <c r="AD37" s="78">
        <f>VLOOKUP($D$7,ETo!$B$4:$P$88,MONTH(D37)+2,FALSE)/4</f>
        <v>28.717985178669089</v>
      </c>
      <c r="AE37" s="78">
        <f t="shared" si="6"/>
        <v>25.666690366134908</v>
      </c>
      <c r="AF37" s="79">
        <f t="shared" si="7"/>
        <v>26282.690934922146</v>
      </c>
      <c r="AG37" s="79">
        <f t="shared" si="8"/>
        <v>0</v>
      </c>
      <c r="AH37" s="79">
        <f t="shared" si="9"/>
        <v>0</v>
      </c>
      <c r="AI37" s="79">
        <f t="shared" si="10"/>
        <v>26282.690934922146</v>
      </c>
      <c r="AJ37" s="302">
        <f>VLOOKUP(E37,[0]!eff_week,3,FALSE)/1000*AB37*1600</f>
        <v>0</v>
      </c>
    </row>
    <row r="38" spans="2:36" x14ac:dyDescent="0.25">
      <c r="B38" s="84">
        <f t="shared" si="11"/>
        <v>39830</v>
      </c>
      <c r="C38" s="85">
        <f t="shared" si="12"/>
        <v>39836</v>
      </c>
      <c r="D38" s="77">
        <f t="shared" si="16"/>
        <v>39836</v>
      </c>
      <c r="E38" s="68">
        <v>12</v>
      </c>
      <c r="F38" s="266">
        <f>IF(ISERROR(VLOOKUP(E38,Crop!$N$3:$O$70,2,FALSE)),0,VLOOKUP(E38,Crop!$N$3:$O$70,2,FALSE))</f>
        <v>4</v>
      </c>
      <c r="G38" s="78">
        <f>IF(ISERROR(HLOOKUP($D$5,Kc!$B$3:$AI$57,upland_dry!F38+3,FALSE)),0,HLOOKUP($D$5,Kc!$B$3:$AI$57,upland_dry!F38+3,FALSE))</f>
        <v>0.65</v>
      </c>
      <c r="H38" s="90">
        <f t="shared" si="17"/>
        <v>640</v>
      </c>
      <c r="I38" s="91">
        <f t="shared" si="18"/>
        <v>0</v>
      </c>
      <c r="J38" s="91">
        <f t="shared" si="19"/>
        <v>0</v>
      </c>
      <c r="K38" s="91">
        <f t="shared" si="20"/>
        <v>0</v>
      </c>
      <c r="L38" s="91">
        <f t="shared" si="20"/>
        <v>0</v>
      </c>
      <c r="M38" s="91">
        <f t="shared" si="20"/>
        <v>0</v>
      </c>
      <c r="N38" s="91">
        <f t="shared" si="20"/>
        <v>0</v>
      </c>
      <c r="O38" s="91">
        <f t="shared" si="20"/>
        <v>0</v>
      </c>
      <c r="P38" s="91">
        <f t="shared" si="20"/>
        <v>0</v>
      </c>
      <c r="Q38" s="91">
        <f t="shared" si="20"/>
        <v>0</v>
      </c>
      <c r="R38" s="91">
        <f t="shared" si="20"/>
        <v>0</v>
      </c>
      <c r="S38" s="91">
        <f t="shared" si="20"/>
        <v>0</v>
      </c>
      <c r="T38" s="91">
        <f t="shared" si="20"/>
        <v>0</v>
      </c>
      <c r="U38" s="91">
        <f t="shared" si="21"/>
        <v>0</v>
      </c>
      <c r="V38" s="91">
        <f t="shared" si="21"/>
        <v>0</v>
      </c>
      <c r="W38" s="91">
        <f t="shared" si="21"/>
        <v>0</v>
      </c>
      <c r="X38" s="91">
        <f t="shared" si="21"/>
        <v>0</v>
      </c>
      <c r="Y38" s="91">
        <f t="shared" si="21"/>
        <v>0</v>
      </c>
      <c r="Z38" s="91">
        <f t="shared" si="21"/>
        <v>0</v>
      </c>
      <c r="AA38" s="91">
        <f t="shared" si="21"/>
        <v>0</v>
      </c>
      <c r="AB38" s="95">
        <f t="shared" si="15"/>
        <v>640</v>
      </c>
      <c r="AC38" s="264">
        <f>IF(ISERROR((H38*G38+I38*G37+J38*G36+K38*G35+L38*G34+M38*G33+N38*G32+O38*G31+P38*G30+Q38*G29+R38*G28+S38*G27+T38*G78+U38*G77+V38*G76+W38*G75+X38*G74+Y38*G73+Z38*G72+AA38*G71)/AB38),0,(H38*G38+I38*G37+J38*G36+K38*G35+L38*G34+M38*G33+N38*G32+O38*G31+P38*G30+Q38*G29+R38*G28+S38*G27+T38*G78+U38*G77+V38*G76+W38*G75+X38*G74+Y38*G73+Z38*G72+AA38*G71)/AB38)</f>
        <v>0.65</v>
      </c>
      <c r="AD38" s="78">
        <f>VLOOKUP($D$7,ETo!$B$4:$P$88,MONTH(D38)+2,FALSE)/4</f>
        <v>28.717985178669089</v>
      </c>
      <c r="AE38" s="78">
        <f t="shared" si="6"/>
        <v>25.666690366134908</v>
      </c>
      <c r="AF38" s="79">
        <f t="shared" si="7"/>
        <v>26282.690934922146</v>
      </c>
      <c r="AG38" s="79">
        <f t="shared" si="8"/>
        <v>0</v>
      </c>
      <c r="AH38" s="79">
        <f t="shared" si="9"/>
        <v>0</v>
      </c>
      <c r="AI38" s="79">
        <f t="shared" si="10"/>
        <v>26282.690934922146</v>
      </c>
      <c r="AJ38" s="302">
        <f>VLOOKUP(E38,[0]!eff_week,3,FALSE)/1000*AB38*1600</f>
        <v>0</v>
      </c>
    </row>
    <row r="39" spans="2:36" x14ac:dyDescent="0.25">
      <c r="B39" s="84">
        <f t="shared" si="11"/>
        <v>39837</v>
      </c>
      <c r="C39" s="85">
        <f t="shared" si="12"/>
        <v>39843</v>
      </c>
      <c r="D39" s="77">
        <f t="shared" si="16"/>
        <v>39843</v>
      </c>
      <c r="E39" s="68">
        <v>13</v>
      </c>
      <c r="F39" s="266">
        <f>IF(ISERROR(VLOOKUP(E39,Crop!$N$3:$O$70,2,FALSE)),0,VLOOKUP(E39,Crop!$N$3:$O$70,2,FALSE))</f>
        <v>5</v>
      </c>
      <c r="G39" s="78">
        <f>IF(ISERROR(HLOOKUP($D$5,Kc!$B$3:$AI$57,upland_dry!F39+3,FALSE)),0,HLOOKUP($D$5,Kc!$B$3:$AI$57,upland_dry!F39+3,FALSE))</f>
        <v>0.65</v>
      </c>
      <c r="H39" s="90">
        <f t="shared" si="17"/>
        <v>640</v>
      </c>
      <c r="I39" s="91">
        <f t="shared" si="18"/>
        <v>0</v>
      </c>
      <c r="J39" s="91">
        <f t="shared" si="19"/>
        <v>0</v>
      </c>
      <c r="K39" s="91">
        <f t="shared" si="20"/>
        <v>0</v>
      </c>
      <c r="L39" s="91">
        <f t="shared" si="20"/>
        <v>0</v>
      </c>
      <c r="M39" s="91">
        <f t="shared" si="20"/>
        <v>0</v>
      </c>
      <c r="N39" s="91">
        <f t="shared" si="20"/>
        <v>0</v>
      </c>
      <c r="O39" s="91">
        <f t="shared" si="20"/>
        <v>0</v>
      </c>
      <c r="P39" s="91">
        <f t="shared" si="20"/>
        <v>0</v>
      </c>
      <c r="Q39" s="91">
        <f t="shared" si="20"/>
        <v>0</v>
      </c>
      <c r="R39" s="91">
        <f t="shared" si="20"/>
        <v>0</v>
      </c>
      <c r="S39" s="91">
        <f t="shared" si="20"/>
        <v>0</v>
      </c>
      <c r="T39" s="91">
        <f t="shared" si="20"/>
        <v>0</v>
      </c>
      <c r="U39" s="91">
        <f t="shared" si="21"/>
        <v>0</v>
      </c>
      <c r="V39" s="91">
        <f t="shared" si="21"/>
        <v>0</v>
      </c>
      <c r="W39" s="91">
        <f t="shared" si="21"/>
        <v>0</v>
      </c>
      <c r="X39" s="91">
        <f t="shared" si="21"/>
        <v>0</v>
      </c>
      <c r="Y39" s="91">
        <f t="shared" si="21"/>
        <v>0</v>
      </c>
      <c r="Z39" s="91">
        <f t="shared" si="21"/>
        <v>0</v>
      </c>
      <c r="AA39" s="91">
        <f t="shared" si="21"/>
        <v>0</v>
      </c>
      <c r="AB39" s="95">
        <f t="shared" si="15"/>
        <v>640</v>
      </c>
      <c r="AC39" s="264">
        <f>IF(ISERROR((H39*G39+I39*G38+J39*G37+K39*G36+L39*G35+M39*G34+N39*G33+O39*G32+P39*G31+Q39*G30+R39*G29+S39*G28+T39*G27+U39*G78+V39*G77+W39*G76+X39*G75+Y39*G74+Z39*G73+AA39*G72)/AB39),0,(H39*G39+I39*G38+J39*G37+K39*G36+L39*G35+M39*G34+N39*G33+O39*G32+P39*G31+Q39*G30+R39*G29+S39*G28+T39*G27+U39*G78+V39*G77+W39*G76+X39*G75+Y39*G74+Z39*G73+AA39*G72)/AB39)</f>
        <v>0.65</v>
      </c>
      <c r="AD39" s="78">
        <f>VLOOKUP($D$7,ETo!$B$4:$P$88,MONTH(D39)+2,FALSE)/4</f>
        <v>28.717985178669089</v>
      </c>
      <c r="AE39" s="78">
        <f t="shared" si="6"/>
        <v>25.666690366134908</v>
      </c>
      <c r="AF39" s="79">
        <f t="shared" si="7"/>
        <v>26282.690934922146</v>
      </c>
      <c r="AG39" s="79">
        <f t="shared" si="8"/>
        <v>0</v>
      </c>
      <c r="AH39" s="79">
        <f t="shared" si="9"/>
        <v>0</v>
      </c>
      <c r="AI39" s="79">
        <f t="shared" si="10"/>
        <v>26282.690934922146</v>
      </c>
      <c r="AJ39" s="302">
        <f>VLOOKUP(E39,[0]!eff_week,3,FALSE)/1000*AB39*1600</f>
        <v>0</v>
      </c>
    </row>
    <row r="40" spans="2:36" x14ac:dyDescent="0.25">
      <c r="B40" s="84">
        <f t="shared" si="11"/>
        <v>39844</v>
      </c>
      <c r="C40" s="85">
        <f t="shared" si="12"/>
        <v>39850</v>
      </c>
      <c r="D40" s="77">
        <f t="shared" si="16"/>
        <v>39850</v>
      </c>
      <c r="E40" s="68">
        <v>14</v>
      </c>
      <c r="F40" s="266">
        <f>IF(ISERROR(VLOOKUP(E40,Crop!$N$3:$O$70,2,FALSE)),0,VLOOKUP(E40,Crop!$N$3:$O$70,2,FALSE))</f>
        <v>6</v>
      </c>
      <c r="G40" s="78">
        <f>IF(ISERROR(HLOOKUP($D$5,Kc!$B$3:$AI$57,upland_dry!F40+3,FALSE)),0,HLOOKUP($D$5,Kc!$B$3:$AI$57,upland_dry!F40+3,FALSE))</f>
        <v>0.86</v>
      </c>
      <c r="H40" s="90">
        <f t="shared" si="17"/>
        <v>640</v>
      </c>
      <c r="I40" s="91">
        <f t="shared" si="18"/>
        <v>0</v>
      </c>
      <c r="J40" s="91">
        <f t="shared" si="19"/>
        <v>0</v>
      </c>
      <c r="K40" s="91">
        <f t="shared" si="20"/>
        <v>0</v>
      </c>
      <c r="L40" s="91">
        <f t="shared" si="20"/>
        <v>0</v>
      </c>
      <c r="M40" s="91">
        <f t="shared" si="20"/>
        <v>0</v>
      </c>
      <c r="N40" s="91">
        <f t="shared" si="20"/>
        <v>0</v>
      </c>
      <c r="O40" s="91">
        <f t="shared" si="20"/>
        <v>0</v>
      </c>
      <c r="P40" s="91">
        <f t="shared" si="20"/>
        <v>0</v>
      </c>
      <c r="Q40" s="91">
        <f t="shared" si="20"/>
        <v>0</v>
      </c>
      <c r="R40" s="91">
        <f t="shared" si="20"/>
        <v>0</v>
      </c>
      <c r="S40" s="91">
        <f t="shared" si="20"/>
        <v>0</v>
      </c>
      <c r="T40" s="91">
        <f t="shared" si="20"/>
        <v>0</v>
      </c>
      <c r="U40" s="91">
        <f t="shared" si="21"/>
        <v>0</v>
      </c>
      <c r="V40" s="91">
        <f t="shared" si="21"/>
        <v>0</v>
      </c>
      <c r="W40" s="91">
        <f t="shared" si="21"/>
        <v>0</v>
      </c>
      <c r="X40" s="91">
        <f t="shared" si="21"/>
        <v>0</v>
      </c>
      <c r="Y40" s="91">
        <f t="shared" si="21"/>
        <v>0</v>
      </c>
      <c r="Z40" s="91">
        <f t="shared" si="21"/>
        <v>0</v>
      </c>
      <c r="AA40" s="91">
        <f t="shared" si="21"/>
        <v>0</v>
      </c>
      <c r="AB40" s="95">
        <f t="shared" si="15"/>
        <v>640</v>
      </c>
      <c r="AC40" s="264">
        <f>IF(ISERROR((H40*G40+I40*G39+J40*G38+K40*G37+L40*G36+M40*G35+N40*G34+O40*G33+P40*G32+Q40*G31+R40*G30+S40*G29+T40*G28+U40*G27+V40*G78+W40*G77+X40*G76+Y40*G75+Z40*G74+AA40*G73)/AB40),0,(H40*G40+I40*G39+J40*G38+K40*G37+L40*G36+M40*G35+N40*G34+O40*G33+P40*G32+Q40*G31+R40*G30+S40*G29+T40*G28+U40*G27+V40*G78+W40*G77+X40*G76+Y40*G75+Z40*G74+AA40*G73)/AB40)</f>
        <v>0.86</v>
      </c>
      <c r="AD40" s="78">
        <f>VLOOKUP($D$7,ETo!$B$4:$P$88,MONTH(D40)+2,FALSE)/4</f>
        <v>30.830720496422146</v>
      </c>
      <c r="AE40" s="78">
        <f t="shared" si="6"/>
        <v>33.514419626923043</v>
      </c>
      <c r="AF40" s="79">
        <f t="shared" si="7"/>
        <v>34318.765697969196</v>
      </c>
      <c r="AG40" s="79">
        <f t="shared" si="8"/>
        <v>0</v>
      </c>
      <c r="AH40" s="79">
        <f t="shared" si="9"/>
        <v>0</v>
      </c>
      <c r="AI40" s="79">
        <f t="shared" si="10"/>
        <v>34318.765697969196</v>
      </c>
      <c r="AJ40" s="302">
        <f>VLOOKUP(E40,[0]!eff_week,3,FALSE)/1000*AB40*1600</f>
        <v>0</v>
      </c>
    </row>
    <row r="41" spans="2:36" x14ac:dyDescent="0.25">
      <c r="B41" s="84">
        <f t="shared" si="11"/>
        <v>39851</v>
      </c>
      <c r="C41" s="85">
        <f t="shared" si="12"/>
        <v>39857</v>
      </c>
      <c r="D41" s="77">
        <f t="shared" si="16"/>
        <v>39857</v>
      </c>
      <c r="E41" s="68">
        <v>15</v>
      </c>
      <c r="F41" s="266">
        <f>IF(ISERROR(VLOOKUP(E41,Crop!$N$3:$O$70,2,FALSE)),0,VLOOKUP(E41,Crop!$N$3:$O$70,2,FALSE))</f>
        <v>7</v>
      </c>
      <c r="G41" s="78">
        <f>IF(ISERROR(HLOOKUP($D$5,Kc!$B$3:$AI$57,upland_dry!F41+3,FALSE)),0,HLOOKUP($D$5,Kc!$B$3:$AI$57,upland_dry!F41+3,FALSE))</f>
        <v>0.86</v>
      </c>
      <c r="H41" s="90">
        <f t="shared" si="17"/>
        <v>640</v>
      </c>
      <c r="I41" s="91">
        <f t="shared" si="18"/>
        <v>0</v>
      </c>
      <c r="J41" s="91">
        <f t="shared" si="19"/>
        <v>0</v>
      </c>
      <c r="K41" s="91">
        <f t="shared" si="20"/>
        <v>0</v>
      </c>
      <c r="L41" s="91">
        <f t="shared" si="20"/>
        <v>0</v>
      </c>
      <c r="M41" s="91">
        <f t="shared" si="20"/>
        <v>0</v>
      </c>
      <c r="N41" s="91">
        <f t="shared" si="20"/>
        <v>0</v>
      </c>
      <c r="O41" s="91">
        <f t="shared" si="20"/>
        <v>0</v>
      </c>
      <c r="P41" s="91">
        <f t="shared" si="20"/>
        <v>0</v>
      </c>
      <c r="Q41" s="91">
        <f t="shared" si="20"/>
        <v>0</v>
      </c>
      <c r="R41" s="91">
        <f t="shared" si="20"/>
        <v>0</v>
      </c>
      <c r="S41" s="91">
        <f t="shared" si="20"/>
        <v>0</v>
      </c>
      <c r="T41" s="91">
        <f t="shared" si="20"/>
        <v>0</v>
      </c>
      <c r="U41" s="91">
        <f t="shared" si="21"/>
        <v>0</v>
      </c>
      <c r="V41" s="91">
        <f t="shared" si="21"/>
        <v>0</v>
      </c>
      <c r="W41" s="91">
        <f t="shared" si="21"/>
        <v>0</v>
      </c>
      <c r="X41" s="91">
        <f t="shared" si="21"/>
        <v>0</v>
      </c>
      <c r="Y41" s="91">
        <f t="shared" si="21"/>
        <v>0</v>
      </c>
      <c r="Z41" s="91">
        <f t="shared" si="21"/>
        <v>0</v>
      </c>
      <c r="AA41" s="91">
        <f t="shared" si="21"/>
        <v>0</v>
      </c>
      <c r="AB41" s="95">
        <f t="shared" si="15"/>
        <v>640</v>
      </c>
      <c r="AC41" s="264">
        <f>IF(ISERROR((H41*G41+I41*G40+J41*G39+K41*G38+L41*G37+M41*G36+N41*G35+O41*G34+P41*G33+Q41*G32+R41*G31+S41*G30+T41*G29+U41*G28+V41*G27+W41*G78+X41*G77+Y41*G76+Z41*G75+AA41*G74)/AB41),0,(H41*G41+I41*G40+J41*G39+K41*G38+L41*G37+M41*G36+N41*G35+O41*G34+P41*G33+Q41*G32+R41*G31+S41*G30+T41*G29+U41*G28+V41*G27+W41*G78+X41*G77+Y41*G76+Z41*G75+AA41*G74)/AB41)</f>
        <v>0.86</v>
      </c>
      <c r="AD41" s="78">
        <f>VLOOKUP($D$7,ETo!$B$4:$P$88,MONTH(D41)+2,FALSE)/4</f>
        <v>30.830720496422146</v>
      </c>
      <c r="AE41" s="78">
        <f t="shared" si="6"/>
        <v>33.514419626923043</v>
      </c>
      <c r="AF41" s="79">
        <f t="shared" si="7"/>
        <v>34318.765697969196</v>
      </c>
      <c r="AG41" s="79">
        <f t="shared" si="8"/>
        <v>0</v>
      </c>
      <c r="AH41" s="79">
        <f t="shared" si="9"/>
        <v>0</v>
      </c>
      <c r="AI41" s="79">
        <f t="shared" si="10"/>
        <v>34318.765697969196</v>
      </c>
      <c r="AJ41" s="302">
        <f>VLOOKUP(E41,[0]!eff_week,3,FALSE)/1000*AB41*1600</f>
        <v>0</v>
      </c>
    </row>
    <row r="42" spans="2:36" x14ac:dyDescent="0.25">
      <c r="B42" s="84">
        <f t="shared" si="11"/>
        <v>39858</v>
      </c>
      <c r="C42" s="85">
        <f t="shared" si="12"/>
        <v>39864</v>
      </c>
      <c r="D42" s="77">
        <f t="shared" si="16"/>
        <v>39864</v>
      </c>
      <c r="E42" s="68">
        <v>16</v>
      </c>
      <c r="F42" s="266">
        <f>IF(ISERROR(VLOOKUP(E42,Crop!$N$3:$O$70,2,FALSE)),0,VLOOKUP(E42,Crop!$N$3:$O$70,2,FALSE))</f>
        <v>8</v>
      </c>
      <c r="G42" s="78">
        <f>IF(ISERROR(HLOOKUP($D$5,Kc!$B$3:$AI$57,upland_dry!F42+3,FALSE)),0,HLOOKUP($D$5,Kc!$B$3:$AI$57,upland_dry!F42+3,FALSE))</f>
        <v>0.86</v>
      </c>
      <c r="H42" s="90">
        <f t="shared" si="17"/>
        <v>640</v>
      </c>
      <c r="I42" s="91">
        <f t="shared" si="18"/>
        <v>0</v>
      </c>
      <c r="J42" s="91">
        <f t="shared" si="19"/>
        <v>0</v>
      </c>
      <c r="K42" s="91">
        <f t="shared" si="20"/>
        <v>0</v>
      </c>
      <c r="L42" s="91">
        <f t="shared" si="20"/>
        <v>0</v>
      </c>
      <c r="M42" s="91">
        <f t="shared" si="20"/>
        <v>0</v>
      </c>
      <c r="N42" s="91">
        <f t="shared" si="20"/>
        <v>0</v>
      </c>
      <c r="O42" s="91">
        <f t="shared" si="20"/>
        <v>0</v>
      </c>
      <c r="P42" s="91">
        <f t="shared" si="20"/>
        <v>0</v>
      </c>
      <c r="Q42" s="91">
        <f t="shared" si="20"/>
        <v>0</v>
      </c>
      <c r="R42" s="91">
        <f t="shared" si="20"/>
        <v>0</v>
      </c>
      <c r="S42" s="91">
        <f t="shared" si="20"/>
        <v>0</v>
      </c>
      <c r="T42" s="91">
        <f t="shared" si="20"/>
        <v>0</v>
      </c>
      <c r="U42" s="91">
        <f t="shared" si="21"/>
        <v>0</v>
      </c>
      <c r="V42" s="91">
        <f t="shared" si="21"/>
        <v>0</v>
      </c>
      <c r="W42" s="91">
        <f t="shared" si="21"/>
        <v>0</v>
      </c>
      <c r="X42" s="91">
        <f t="shared" si="21"/>
        <v>0</v>
      </c>
      <c r="Y42" s="91">
        <f t="shared" si="21"/>
        <v>0</v>
      </c>
      <c r="Z42" s="91">
        <f t="shared" si="21"/>
        <v>0</v>
      </c>
      <c r="AA42" s="91">
        <f t="shared" si="21"/>
        <v>0</v>
      </c>
      <c r="AB42" s="95">
        <f t="shared" si="15"/>
        <v>640</v>
      </c>
      <c r="AC42" s="264">
        <f>IF(ISERROR((H42*G42+I42*G41+J42*G40+K42*G39+L42*G38+M42*G37+N42*G36+O42*G35+P42*G34+Q42*G33+R42*G32+S42*G31+T42*G30+U42*G29+V42*G28+W42*G27+X42*G78+Y42*G77+Z42*G76+AA42*G75)/AB42),0,(H42*G42+I42*G41+J42*G40+K42*G39+L42*G38+M42*G37+N42*G36+O42*G35+P42*G34+Q42*G33+R42*G32+S42*G31+T42*G30+U42*G29+V42*G28+W42*G27+X42*G78+Y42*G77+Z42*G76+AA42*G75)/AB42)</f>
        <v>0.86</v>
      </c>
      <c r="AD42" s="78">
        <f>VLOOKUP($D$7,ETo!$B$4:$P$88,MONTH(D42)+2,FALSE)/4</f>
        <v>30.830720496422146</v>
      </c>
      <c r="AE42" s="78">
        <f t="shared" si="6"/>
        <v>33.514419626923043</v>
      </c>
      <c r="AF42" s="79">
        <f t="shared" si="7"/>
        <v>34318.765697969196</v>
      </c>
      <c r="AG42" s="79">
        <f t="shared" si="8"/>
        <v>0</v>
      </c>
      <c r="AH42" s="79">
        <f t="shared" si="9"/>
        <v>0</v>
      </c>
      <c r="AI42" s="79">
        <f t="shared" si="10"/>
        <v>34318.765697969196</v>
      </c>
      <c r="AJ42" s="302">
        <f>VLOOKUP(E42,[0]!eff_week,3,FALSE)/1000*AB42*1600</f>
        <v>0</v>
      </c>
    </row>
    <row r="43" spans="2:36" x14ac:dyDescent="0.25">
      <c r="B43" s="84">
        <f t="shared" si="11"/>
        <v>39865</v>
      </c>
      <c r="C43" s="85">
        <f t="shared" si="12"/>
        <v>39871</v>
      </c>
      <c r="D43" s="77">
        <f t="shared" si="16"/>
        <v>39871</v>
      </c>
      <c r="E43" s="68">
        <v>17</v>
      </c>
      <c r="F43" s="266">
        <f>IF(ISERROR(VLOOKUP(E43,Crop!$N$3:$O$70,2,FALSE)),0,VLOOKUP(E43,Crop!$N$3:$O$70,2,FALSE))</f>
        <v>9</v>
      </c>
      <c r="G43" s="78">
        <f>IF(ISERROR(HLOOKUP($D$5,Kc!$B$3:$AI$57,upland_dry!F43+3,FALSE)),0,HLOOKUP($D$5,Kc!$B$3:$AI$57,upland_dry!F43+3,FALSE))</f>
        <v>0.86</v>
      </c>
      <c r="H43" s="90">
        <f t="shared" si="17"/>
        <v>640</v>
      </c>
      <c r="I43" s="91">
        <f t="shared" si="18"/>
        <v>0</v>
      </c>
      <c r="J43" s="91">
        <f t="shared" si="19"/>
        <v>0</v>
      </c>
      <c r="K43" s="91">
        <f t="shared" si="20"/>
        <v>0</v>
      </c>
      <c r="L43" s="91">
        <f t="shared" si="20"/>
        <v>0</v>
      </c>
      <c r="M43" s="91">
        <f t="shared" si="20"/>
        <v>0</v>
      </c>
      <c r="N43" s="91">
        <f t="shared" si="20"/>
        <v>0</v>
      </c>
      <c r="O43" s="91">
        <f t="shared" si="20"/>
        <v>0</v>
      </c>
      <c r="P43" s="91">
        <f t="shared" si="20"/>
        <v>0</v>
      </c>
      <c r="Q43" s="91">
        <f t="shared" si="20"/>
        <v>0</v>
      </c>
      <c r="R43" s="91">
        <f t="shared" si="20"/>
        <v>0</v>
      </c>
      <c r="S43" s="91">
        <f t="shared" si="20"/>
        <v>0</v>
      </c>
      <c r="T43" s="91">
        <f t="shared" si="20"/>
        <v>0</v>
      </c>
      <c r="U43" s="91">
        <f t="shared" si="21"/>
        <v>0</v>
      </c>
      <c r="V43" s="91">
        <f t="shared" si="21"/>
        <v>0</v>
      </c>
      <c r="W43" s="91">
        <f t="shared" si="21"/>
        <v>0</v>
      </c>
      <c r="X43" s="91">
        <f t="shared" si="21"/>
        <v>0</v>
      </c>
      <c r="Y43" s="91">
        <f t="shared" si="21"/>
        <v>0</v>
      </c>
      <c r="Z43" s="91">
        <f t="shared" si="21"/>
        <v>0</v>
      </c>
      <c r="AA43" s="91">
        <f t="shared" si="21"/>
        <v>0</v>
      </c>
      <c r="AB43" s="95">
        <f t="shared" si="15"/>
        <v>640</v>
      </c>
      <c r="AC43" s="264">
        <f>IF(ISERROR((H43*G43+I43*G42+J43*G41+K43*G40+L43*G39+M43*G38+N43*G37+O43*G36+P43*G35+Q43*G34+R43*G33+S43*G32+T43*G31+U43*G30+V43*G29+W43*G28+X43*G27+Y43*G78+Z43*G77+AA43*G76)/AB43),0,(H43*G43+I43*G42+J43*G41+K43*G40+L43*G39+M43*G38+N43*G37+O43*G36+P43*G35+Q43*G34+R43*G33+S43*G32+T43*G31+U43*G30+V43*G29+W43*G28+X43*G27+Y43*G78+Z43*G77+AA43*G76)/AB43)</f>
        <v>0.86</v>
      </c>
      <c r="AD43" s="78">
        <f>VLOOKUP($D$7,ETo!$B$4:$P$88,MONTH(D43)+2,FALSE)/4</f>
        <v>30.830720496422146</v>
      </c>
      <c r="AE43" s="78">
        <f t="shared" si="6"/>
        <v>33.514419626923043</v>
      </c>
      <c r="AF43" s="79">
        <f t="shared" si="7"/>
        <v>34318.765697969196</v>
      </c>
      <c r="AG43" s="79">
        <f t="shared" si="8"/>
        <v>0</v>
      </c>
      <c r="AH43" s="79">
        <f t="shared" si="9"/>
        <v>0</v>
      </c>
      <c r="AI43" s="79">
        <f t="shared" si="10"/>
        <v>34318.765697969196</v>
      </c>
      <c r="AJ43" s="302">
        <f>VLOOKUP(E43,[0]!eff_week,3,FALSE)/1000*AB43*1600</f>
        <v>0</v>
      </c>
    </row>
    <row r="44" spans="2:36" x14ac:dyDescent="0.25">
      <c r="B44" s="84">
        <f t="shared" si="11"/>
        <v>39872</v>
      </c>
      <c r="C44" s="85">
        <f t="shared" si="12"/>
        <v>39878</v>
      </c>
      <c r="D44" s="77">
        <f t="shared" si="16"/>
        <v>39878</v>
      </c>
      <c r="E44" s="68">
        <v>18</v>
      </c>
      <c r="F44" s="266">
        <f>IF(ISERROR(VLOOKUP(E44,Crop!$N$3:$O$70,2,FALSE)),0,VLOOKUP(E44,Crop!$N$3:$O$70,2,FALSE))</f>
        <v>10</v>
      </c>
      <c r="G44" s="78">
        <f>IF(ISERROR(HLOOKUP($D$5,Kc!$B$3:$AI$57,upland_dry!F44+3,FALSE)),0,HLOOKUP($D$5,Kc!$B$3:$AI$57,upland_dry!F44+3,FALSE))</f>
        <v>1.1299999999999999</v>
      </c>
      <c r="H44" s="90">
        <f t="shared" si="17"/>
        <v>640</v>
      </c>
      <c r="I44" s="91">
        <f t="shared" si="18"/>
        <v>0</v>
      </c>
      <c r="J44" s="91">
        <f t="shared" si="19"/>
        <v>0</v>
      </c>
      <c r="K44" s="91">
        <f t="shared" si="20"/>
        <v>0</v>
      </c>
      <c r="L44" s="91">
        <f t="shared" si="20"/>
        <v>0</v>
      </c>
      <c r="M44" s="91">
        <f t="shared" si="20"/>
        <v>0</v>
      </c>
      <c r="N44" s="91">
        <f t="shared" si="20"/>
        <v>0</v>
      </c>
      <c r="O44" s="91">
        <f t="shared" si="20"/>
        <v>0</v>
      </c>
      <c r="P44" s="91">
        <f t="shared" si="20"/>
        <v>0</v>
      </c>
      <c r="Q44" s="91">
        <f t="shared" si="20"/>
        <v>0</v>
      </c>
      <c r="R44" s="91">
        <f t="shared" si="20"/>
        <v>0</v>
      </c>
      <c r="S44" s="91">
        <f t="shared" si="20"/>
        <v>0</v>
      </c>
      <c r="T44" s="91">
        <f t="shared" si="20"/>
        <v>0</v>
      </c>
      <c r="U44" s="91">
        <f t="shared" si="21"/>
        <v>0</v>
      </c>
      <c r="V44" s="91">
        <f t="shared" si="21"/>
        <v>0</v>
      </c>
      <c r="W44" s="91">
        <f t="shared" si="21"/>
        <v>0</v>
      </c>
      <c r="X44" s="91">
        <f t="shared" si="21"/>
        <v>0</v>
      </c>
      <c r="Y44" s="91">
        <f t="shared" si="21"/>
        <v>0</v>
      </c>
      <c r="Z44" s="91">
        <f t="shared" si="21"/>
        <v>0</v>
      </c>
      <c r="AA44" s="91">
        <f t="shared" si="21"/>
        <v>0</v>
      </c>
      <c r="AB44" s="95">
        <f t="shared" si="15"/>
        <v>640</v>
      </c>
      <c r="AC44" s="264">
        <f>IF(ISERROR((H44*G44+I44*G43+J44*G42+K44*G41+L44*G40+M44*G39+N44*G38+O44*G37+P44*G36+Q44*G35+R44*G34+S44*G33+T44*G32+U44*G31+V44*G30+W44*G29+X44*G28+Y44*G27+Z44*G78+AA44*G77)/AB44),0,(H44*G44+I44*G43+J44*G42+K44*G41+L44*G40+M44*G39+N44*G38+O44*G37+P44*G36+Q44*G35+R44*G34+S44*G33+T44*G32+U44*G31+V44*G30+W44*G29+X44*G28+Y44*G27+Z44*G78+AA44*G77)/AB44)</f>
        <v>1.1299999999999999</v>
      </c>
      <c r="AD44" s="78">
        <f>VLOOKUP($D$7,ETo!$B$4:$P$88,MONTH(D44)+2,FALSE)/4</f>
        <v>40.072642231962874</v>
      </c>
      <c r="AE44" s="78">
        <f t="shared" si="6"/>
        <v>52.28208572211804</v>
      </c>
      <c r="AF44" s="79">
        <f t="shared" si="7"/>
        <v>53536.855779448873</v>
      </c>
      <c r="AG44" s="79">
        <f t="shared" si="8"/>
        <v>0</v>
      </c>
      <c r="AH44" s="79">
        <f t="shared" si="9"/>
        <v>0</v>
      </c>
      <c r="AI44" s="79">
        <f t="shared" si="10"/>
        <v>53536.855779448873</v>
      </c>
      <c r="AJ44" s="302">
        <f>VLOOKUP(E44,[0]!eff_week,3,FALSE)/1000*AB44*1600</f>
        <v>0</v>
      </c>
    </row>
    <row r="45" spans="2:36" x14ac:dyDescent="0.25">
      <c r="B45" s="84">
        <f t="shared" si="11"/>
        <v>39879</v>
      </c>
      <c r="C45" s="85">
        <f t="shared" si="12"/>
        <v>39885</v>
      </c>
      <c r="D45" s="77">
        <f t="shared" si="16"/>
        <v>39885</v>
      </c>
      <c r="E45" s="68">
        <v>19</v>
      </c>
      <c r="F45" s="266">
        <f>IF(ISERROR(VLOOKUP(E45,Crop!$N$3:$O$70,2,FALSE)),0,VLOOKUP(E45,Crop!$N$3:$O$70,2,FALSE))</f>
        <v>11</v>
      </c>
      <c r="G45" s="78">
        <f>IF(ISERROR(HLOOKUP($D$5,Kc!$B$3:$AI$57,upland_dry!F45+3,FALSE)),0,HLOOKUP($D$5,Kc!$B$3:$AI$57,upland_dry!F45+3,FALSE))</f>
        <v>1.1299999999999999</v>
      </c>
      <c r="H45" s="90">
        <f t="shared" si="17"/>
        <v>640</v>
      </c>
      <c r="I45" s="91">
        <f t="shared" si="18"/>
        <v>0</v>
      </c>
      <c r="J45" s="91">
        <f t="shared" si="19"/>
        <v>0</v>
      </c>
      <c r="K45" s="91">
        <f t="shared" si="20"/>
        <v>0</v>
      </c>
      <c r="L45" s="91">
        <f t="shared" si="20"/>
        <v>0</v>
      </c>
      <c r="M45" s="91">
        <f t="shared" si="20"/>
        <v>0</v>
      </c>
      <c r="N45" s="91">
        <f t="shared" si="20"/>
        <v>0</v>
      </c>
      <c r="O45" s="91">
        <f t="shared" si="20"/>
        <v>0</v>
      </c>
      <c r="P45" s="91">
        <f t="shared" si="20"/>
        <v>0</v>
      </c>
      <c r="Q45" s="91">
        <f t="shared" si="20"/>
        <v>0</v>
      </c>
      <c r="R45" s="91">
        <f t="shared" si="20"/>
        <v>0</v>
      </c>
      <c r="S45" s="91">
        <f t="shared" si="20"/>
        <v>0</v>
      </c>
      <c r="T45" s="91">
        <f t="shared" si="20"/>
        <v>0</v>
      </c>
      <c r="U45" s="91">
        <f t="shared" si="21"/>
        <v>0</v>
      </c>
      <c r="V45" s="91">
        <f t="shared" si="21"/>
        <v>0</v>
      </c>
      <c r="W45" s="91">
        <f t="shared" si="21"/>
        <v>0</v>
      </c>
      <c r="X45" s="91">
        <f t="shared" si="21"/>
        <v>0</v>
      </c>
      <c r="Y45" s="91">
        <f t="shared" si="21"/>
        <v>0</v>
      </c>
      <c r="Z45" s="91">
        <f t="shared" si="21"/>
        <v>0</v>
      </c>
      <c r="AA45" s="91">
        <f t="shared" si="21"/>
        <v>0</v>
      </c>
      <c r="AB45" s="95">
        <f t="shared" si="15"/>
        <v>640</v>
      </c>
      <c r="AC45" s="264">
        <f>IF(ISERROR((H45*G45+I45*G44+J45*G43+K45*G42+L45*G41+M45*G40+N45*G39+O45*G38+P45*G37+Q45*G36+R45*G35+S45*G34+T45*G33+U45*G32+V45*G31+W45*G30+X45*G29+Y45*G28+Z45*G27+AA45*G78)/AB45),0,(H45*G45+I45*G44+J45*G43+K45*G42+L45*G41+M45*G40+N45*G39+O45*G38+P45*G37+Q45*G36+R45*G35+S45*G34+T45*G33+U45*G32+V45*G31+W45*G30+X45*G29+Y45*G28+Z45*G27+AA45*G78)/AB45)</f>
        <v>1.1299999999999999</v>
      </c>
      <c r="AD45" s="78">
        <f>VLOOKUP($D$7,ETo!$B$4:$P$88,MONTH(D45)+2,FALSE)/4</f>
        <v>40.072642231962874</v>
      </c>
      <c r="AE45" s="78">
        <f t="shared" si="6"/>
        <v>52.28208572211804</v>
      </c>
      <c r="AF45" s="79">
        <f t="shared" si="7"/>
        <v>53536.855779448873</v>
      </c>
      <c r="AG45" s="79">
        <f t="shared" si="8"/>
        <v>0</v>
      </c>
      <c r="AH45" s="79">
        <f t="shared" si="9"/>
        <v>0</v>
      </c>
      <c r="AI45" s="79">
        <f t="shared" si="10"/>
        <v>53536.855779448873</v>
      </c>
      <c r="AJ45" s="302">
        <f>VLOOKUP(E45,[0]!eff_week,3,FALSE)/1000*AB45*1600</f>
        <v>0</v>
      </c>
    </row>
    <row r="46" spans="2:36" x14ac:dyDescent="0.25">
      <c r="B46" s="84">
        <f t="shared" si="11"/>
        <v>39886</v>
      </c>
      <c r="C46" s="85">
        <f t="shared" si="12"/>
        <v>39892</v>
      </c>
      <c r="D46" s="77">
        <f t="shared" si="16"/>
        <v>39892</v>
      </c>
      <c r="E46" s="68">
        <v>20</v>
      </c>
      <c r="F46" s="266">
        <f>IF(ISERROR(VLOOKUP(E46,Crop!$N$3:$O$70,2,FALSE)),0,VLOOKUP(E46,Crop!$N$3:$O$70,2,FALSE))</f>
        <v>12</v>
      </c>
      <c r="G46" s="78">
        <f>IF(ISERROR(HLOOKUP($D$5,Kc!$B$3:$AI$57,upland_dry!F46+3,FALSE)),0,HLOOKUP($D$5,Kc!$B$3:$AI$57,upland_dry!F46+3,FALSE))</f>
        <v>1.1299999999999999</v>
      </c>
      <c r="H46" s="90">
        <f t="shared" si="17"/>
        <v>640</v>
      </c>
      <c r="I46" s="91">
        <f t="shared" si="18"/>
        <v>0</v>
      </c>
      <c r="J46" s="91">
        <f t="shared" si="19"/>
        <v>0</v>
      </c>
      <c r="K46" s="91">
        <f t="shared" si="20"/>
        <v>0</v>
      </c>
      <c r="L46" s="91">
        <f t="shared" si="20"/>
        <v>0</v>
      </c>
      <c r="M46" s="91">
        <f t="shared" si="20"/>
        <v>0</v>
      </c>
      <c r="N46" s="91">
        <f t="shared" si="20"/>
        <v>0</v>
      </c>
      <c r="O46" s="91">
        <f t="shared" si="20"/>
        <v>0</v>
      </c>
      <c r="P46" s="91">
        <f t="shared" si="20"/>
        <v>0</v>
      </c>
      <c r="Q46" s="91">
        <f t="shared" si="20"/>
        <v>0</v>
      </c>
      <c r="R46" s="91">
        <f t="shared" si="20"/>
        <v>0</v>
      </c>
      <c r="S46" s="91">
        <f t="shared" si="20"/>
        <v>0</v>
      </c>
      <c r="T46" s="91">
        <f t="shared" si="20"/>
        <v>0</v>
      </c>
      <c r="U46" s="91">
        <f t="shared" si="21"/>
        <v>0</v>
      </c>
      <c r="V46" s="91">
        <f t="shared" si="21"/>
        <v>0</v>
      </c>
      <c r="W46" s="91">
        <f t="shared" si="21"/>
        <v>0</v>
      </c>
      <c r="X46" s="91">
        <f t="shared" si="21"/>
        <v>0</v>
      </c>
      <c r="Y46" s="91">
        <f t="shared" si="21"/>
        <v>0</v>
      </c>
      <c r="Z46" s="91">
        <f t="shared" si="21"/>
        <v>0</v>
      </c>
      <c r="AA46" s="91">
        <f t="shared" si="21"/>
        <v>0</v>
      </c>
      <c r="AB46" s="95">
        <f t="shared" si="15"/>
        <v>640</v>
      </c>
      <c r="AC46" s="264">
        <f>IF(ISERROR((H46*G46+I46*G45+J46*G44+K46*G43+L46*G42+M46*G41+N46*G40+O46*G39+P46*G38+Q46*G37+R46*G36+S46*G35+T46*G34+U46*G33+V46*G32+W46*G31+X46*G30+Y46*G29+Z46*G28+AA46*G27)/AB46),0,(H46*G46+I46*G45+J46*G44+K46*G43+L46*G42+M46*G41+N46*G40+O46*G39+P46*G38+Q46*G37+R46*G36+S46*G35+T46*G34+U46*G33+V46*G32+W46*G31+X46*G30+Y46*G29+Z46*G28+AA46*G27)/AB46)</f>
        <v>1.1299999999999999</v>
      </c>
      <c r="AD46" s="78">
        <f>VLOOKUP($D$7,ETo!$B$4:$P$88,MONTH(D46)+2,FALSE)/4</f>
        <v>40.072642231962874</v>
      </c>
      <c r="AE46" s="78">
        <f t="shared" si="6"/>
        <v>52.28208572211804</v>
      </c>
      <c r="AF46" s="79">
        <f t="shared" si="7"/>
        <v>53536.855779448873</v>
      </c>
      <c r="AG46" s="79">
        <f t="shared" si="8"/>
        <v>0</v>
      </c>
      <c r="AH46" s="79">
        <f t="shared" si="9"/>
        <v>0</v>
      </c>
      <c r="AI46" s="79">
        <f t="shared" si="10"/>
        <v>53536.855779448873</v>
      </c>
      <c r="AJ46" s="302">
        <f>VLOOKUP(E46,[0]!eff_week,3,FALSE)/1000*AB46*1600</f>
        <v>0</v>
      </c>
    </row>
    <row r="47" spans="2:36" x14ac:dyDescent="0.25">
      <c r="B47" s="84">
        <f t="shared" si="11"/>
        <v>39893</v>
      </c>
      <c r="C47" s="85">
        <f t="shared" si="12"/>
        <v>39899</v>
      </c>
      <c r="D47" s="77">
        <f t="shared" si="16"/>
        <v>39899</v>
      </c>
      <c r="E47" s="68">
        <v>21</v>
      </c>
      <c r="F47" s="266">
        <f>IF(ISERROR(VLOOKUP(E47,Crop!$N$3:$O$70,2,FALSE)),0,VLOOKUP(E47,Crop!$N$3:$O$70,2,FALSE))</f>
        <v>13</v>
      </c>
      <c r="G47" s="78">
        <f>IF(ISERROR(HLOOKUP($D$5,Kc!$B$3:$AI$57,upland_dry!F47+3,FALSE)),0,HLOOKUP($D$5,Kc!$B$3:$AI$57,upland_dry!F47+3,FALSE))</f>
        <v>1.1299999999999999</v>
      </c>
      <c r="H47" s="90">
        <f t="shared" si="17"/>
        <v>640</v>
      </c>
      <c r="I47" s="91">
        <f t="shared" si="18"/>
        <v>0</v>
      </c>
      <c r="J47" s="91">
        <f t="shared" si="19"/>
        <v>0</v>
      </c>
      <c r="K47" s="91">
        <f t="shared" ref="K47:T56" si="22">IF(J46&gt;0,IF(K$26&gt;$E$9,0,VLOOKUP(K$26,$F$3:$G$23,2,FALSE)),0)</f>
        <v>0</v>
      </c>
      <c r="L47" s="91">
        <f t="shared" si="22"/>
        <v>0</v>
      </c>
      <c r="M47" s="91">
        <f t="shared" si="22"/>
        <v>0</v>
      </c>
      <c r="N47" s="91">
        <f t="shared" si="22"/>
        <v>0</v>
      </c>
      <c r="O47" s="91">
        <f t="shared" si="22"/>
        <v>0</v>
      </c>
      <c r="P47" s="91">
        <f t="shared" si="22"/>
        <v>0</v>
      </c>
      <c r="Q47" s="91">
        <f t="shared" si="22"/>
        <v>0</v>
      </c>
      <c r="R47" s="91">
        <f t="shared" si="22"/>
        <v>0</v>
      </c>
      <c r="S47" s="91">
        <f t="shared" si="22"/>
        <v>0</v>
      </c>
      <c r="T47" s="91">
        <f t="shared" si="22"/>
        <v>0</v>
      </c>
      <c r="U47" s="91">
        <f t="shared" ref="U47:AA56" si="23">IF(T46&gt;0,IF(U$26&gt;$E$9,0,VLOOKUP(U$26,$F$3:$G$23,2,FALSE)),0)</f>
        <v>0</v>
      </c>
      <c r="V47" s="91">
        <f t="shared" si="23"/>
        <v>0</v>
      </c>
      <c r="W47" s="91">
        <f t="shared" si="23"/>
        <v>0</v>
      </c>
      <c r="X47" s="91">
        <f t="shared" si="23"/>
        <v>0</v>
      </c>
      <c r="Y47" s="91">
        <f t="shared" si="23"/>
        <v>0</v>
      </c>
      <c r="Z47" s="91">
        <f t="shared" si="23"/>
        <v>0</v>
      </c>
      <c r="AA47" s="91">
        <f t="shared" si="23"/>
        <v>0</v>
      </c>
      <c r="AB47" s="95">
        <f t="shared" si="15"/>
        <v>640</v>
      </c>
      <c r="AC47" s="264">
        <f>IF(ISERROR((H47*G47+I47*G46+J47*G45+K47*G44+L47*G43+M47*G42+N47*G41+O47*G40+P47*G39+Q47*G38+R47*G37+S47*G36+T47*G35+U47*G34+V47*G33+W47*G32+X47*G31+Y47*G30+Z47*G29+AA47*G28)/AB47),0,(H47*G47+I47*G46+J47*G45+K47*G44+L47*G43+M47*G42+N47*G41+O47*G40+P47*G39+Q47*G38+R47*G37+S47*G36+T47*G35+U47*G34+V47*G33+W47*G32+X47*G31+Y47*G30+Z47*G29+AA47*G28)/AB47)</f>
        <v>1.1299999999999999</v>
      </c>
      <c r="AD47" s="78">
        <f>VLOOKUP($D$7,ETo!$B$4:$P$88,MONTH(D47)+2,FALSE)/4</f>
        <v>40.072642231962874</v>
      </c>
      <c r="AE47" s="78">
        <f t="shared" si="6"/>
        <v>52.28208572211804</v>
      </c>
      <c r="AF47" s="79">
        <f t="shared" si="7"/>
        <v>53536.855779448873</v>
      </c>
      <c r="AG47" s="79">
        <f t="shared" si="8"/>
        <v>0</v>
      </c>
      <c r="AH47" s="79">
        <f t="shared" si="9"/>
        <v>0</v>
      </c>
      <c r="AI47" s="79">
        <f t="shared" si="10"/>
        <v>53536.855779448873</v>
      </c>
      <c r="AJ47" s="302">
        <f>VLOOKUP(E47,[0]!eff_week,3,FALSE)/1000*AB47*1600</f>
        <v>0</v>
      </c>
    </row>
    <row r="48" spans="2:36" x14ac:dyDescent="0.25">
      <c r="B48" s="84">
        <f t="shared" si="11"/>
        <v>39900</v>
      </c>
      <c r="C48" s="85">
        <f t="shared" si="12"/>
        <v>39906</v>
      </c>
      <c r="D48" s="77">
        <f t="shared" si="16"/>
        <v>39906</v>
      </c>
      <c r="E48" s="68">
        <v>22</v>
      </c>
      <c r="F48" s="266">
        <f>IF(ISERROR(VLOOKUP(E48,Crop!$N$3:$O$70,2,FALSE)),0,VLOOKUP(E48,Crop!$N$3:$O$70,2,FALSE))</f>
        <v>14</v>
      </c>
      <c r="G48" s="78">
        <f>IF(ISERROR(HLOOKUP($D$5,Kc!$B$3:$AI$57,upland_dry!F48+3,FALSE)),0,HLOOKUP($D$5,Kc!$B$3:$AI$57,upland_dry!F48+3,FALSE))</f>
        <v>1.35</v>
      </c>
      <c r="H48" s="90">
        <f t="shared" si="17"/>
        <v>640</v>
      </c>
      <c r="I48" s="91">
        <f t="shared" si="18"/>
        <v>0</v>
      </c>
      <c r="J48" s="91">
        <f t="shared" si="19"/>
        <v>0</v>
      </c>
      <c r="K48" s="91">
        <f t="shared" si="22"/>
        <v>0</v>
      </c>
      <c r="L48" s="91">
        <f t="shared" si="22"/>
        <v>0</v>
      </c>
      <c r="M48" s="91">
        <f t="shared" si="22"/>
        <v>0</v>
      </c>
      <c r="N48" s="91">
        <f t="shared" si="22"/>
        <v>0</v>
      </c>
      <c r="O48" s="91">
        <f t="shared" si="22"/>
        <v>0</v>
      </c>
      <c r="P48" s="91">
        <f t="shared" si="22"/>
        <v>0</v>
      </c>
      <c r="Q48" s="91">
        <f t="shared" si="22"/>
        <v>0</v>
      </c>
      <c r="R48" s="91">
        <f t="shared" si="22"/>
        <v>0</v>
      </c>
      <c r="S48" s="91">
        <f t="shared" si="22"/>
        <v>0</v>
      </c>
      <c r="T48" s="91">
        <f t="shared" si="22"/>
        <v>0</v>
      </c>
      <c r="U48" s="91">
        <f t="shared" si="23"/>
        <v>0</v>
      </c>
      <c r="V48" s="91">
        <f t="shared" si="23"/>
        <v>0</v>
      </c>
      <c r="W48" s="91">
        <f t="shared" si="23"/>
        <v>0</v>
      </c>
      <c r="X48" s="91">
        <f t="shared" si="23"/>
        <v>0</v>
      </c>
      <c r="Y48" s="91">
        <f t="shared" si="23"/>
        <v>0</v>
      </c>
      <c r="Z48" s="91">
        <f t="shared" si="23"/>
        <v>0</v>
      </c>
      <c r="AA48" s="91">
        <f t="shared" si="23"/>
        <v>0</v>
      </c>
      <c r="AB48" s="95">
        <f t="shared" si="15"/>
        <v>640</v>
      </c>
      <c r="AC48" s="264">
        <f t="shared" ref="AC48:AC78" si="24">IF(ISERROR((H48*G48+I48*G47+J48*G46+K48*G45+L48*G44+M48*G43+N48*G42+O48*G41+P48*G40+Q48*G39+R48*G38+S48*G37+T48*G36+U48*G35+V48*G34+W48*G33+X48*G32+Y48*G31+Z48*G30+AA48*G29)/AB48),0,(H48*G48+I48*G47+J48*G46+K48*G45+L48*G44+M48*G43+N48*G42+O48*G41+P48*G40+Q48*G39+R48*G38+S48*G37+T48*G36+U48*G35+V48*G34+W48*G33+X48*G32+Y48*G31+Z48*G30+AA48*G29)/AB48)</f>
        <v>1.35</v>
      </c>
      <c r="AD48" s="78">
        <f>VLOOKUP($D$7,ETo!$B$4:$P$88,MONTH(D48)+2,FALSE)/4</f>
        <v>40.824968670984831</v>
      </c>
      <c r="AE48" s="78">
        <f t="shared" si="6"/>
        <v>62.113707705829526</v>
      </c>
      <c r="AF48" s="79">
        <f t="shared" si="7"/>
        <v>63604.436690769442</v>
      </c>
      <c r="AG48" s="79">
        <f t="shared" si="8"/>
        <v>0</v>
      </c>
      <c r="AH48" s="79">
        <f t="shared" si="9"/>
        <v>0</v>
      </c>
      <c r="AI48" s="79">
        <f t="shared" si="10"/>
        <v>63604.436690769442</v>
      </c>
      <c r="AJ48" s="302">
        <f>VLOOKUP(E48,[0]!eff_week,3,FALSE)/1000*AB48*1600</f>
        <v>0</v>
      </c>
    </row>
    <row r="49" spans="2:36" x14ac:dyDescent="0.25">
      <c r="B49" s="84">
        <f t="shared" si="11"/>
        <v>39907</v>
      </c>
      <c r="C49" s="85">
        <f t="shared" si="12"/>
        <v>39913</v>
      </c>
      <c r="D49" s="77">
        <f t="shared" si="16"/>
        <v>39913</v>
      </c>
      <c r="E49" s="68">
        <v>23</v>
      </c>
      <c r="F49" s="266">
        <f>IF(ISERROR(VLOOKUP(E49,Crop!$N$3:$O$70,2,FALSE)),0,VLOOKUP(E49,Crop!$N$3:$O$70,2,FALSE))</f>
        <v>15</v>
      </c>
      <c r="G49" s="78">
        <f>IF(ISERROR(HLOOKUP($D$5,Kc!$B$3:$AI$57,upland_dry!F49+3,FALSE)),0,HLOOKUP($D$5,Kc!$B$3:$AI$57,upland_dry!F49+3,FALSE))</f>
        <v>1.35</v>
      </c>
      <c r="H49" s="90">
        <f t="shared" si="17"/>
        <v>640</v>
      </c>
      <c r="I49" s="91">
        <f t="shared" si="18"/>
        <v>0</v>
      </c>
      <c r="J49" s="91">
        <f t="shared" si="19"/>
        <v>0</v>
      </c>
      <c r="K49" s="91">
        <f t="shared" si="22"/>
        <v>0</v>
      </c>
      <c r="L49" s="91">
        <f t="shared" si="22"/>
        <v>0</v>
      </c>
      <c r="M49" s="91">
        <f t="shared" si="22"/>
        <v>0</v>
      </c>
      <c r="N49" s="91">
        <f t="shared" si="22"/>
        <v>0</v>
      </c>
      <c r="O49" s="91">
        <f t="shared" si="22"/>
        <v>0</v>
      </c>
      <c r="P49" s="91">
        <f t="shared" si="22"/>
        <v>0</v>
      </c>
      <c r="Q49" s="91">
        <f t="shared" si="22"/>
        <v>0</v>
      </c>
      <c r="R49" s="91">
        <f t="shared" si="22"/>
        <v>0</v>
      </c>
      <c r="S49" s="91">
        <f t="shared" si="22"/>
        <v>0</v>
      </c>
      <c r="T49" s="91">
        <f t="shared" si="22"/>
        <v>0</v>
      </c>
      <c r="U49" s="91">
        <f t="shared" si="23"/>
        <v>0</v>
      </c>
      <c r="V49" s="91">
        <f t="shared" si="23"/>
        <v>0</v>
      </c>
      <c r="W49" s="91">
        <f t="shared" si="23"/>
        <v>0</v>
      </c>
      <c r="X49" s="91">
        <f t="shared" si="23"/>
        <v>0</v>
      </c>
      <c r="Y49" s="91">
        <f t="shared" si="23"/>
        <v>0</v>
      </c>
      <c r="Z49" s="91">
        <f t="shared" si="23"/>
        <v>0</v>
      </c>
      <c r="AA49" s="91">
        <f t="shared" si="23"/>
        <v>0</v>
      </c>
      <c r="AB49" s="95">
        <f t="shared" si="15"/>
        <v>640</v>
      </c>
      <c r="AC49" s="264">
        <f t="shared" si="24"/>
        <v>1.35</v>
      </c>
      <c r="AD49" s="78">
        <f>VLOOKUP($D$7,ETo!$B$4:$P$88,MONTH(D49)+2,FALSE)/4</f>
        <v>40.824968670984831</v>
      </c>
      <c r="AE49" s="78">
        <f t="shared" si="6"/>
        <v>62.113707705829526</v>
      </c>
      <c r="AF49" s="79">
        <f t="shared" si="7"/>
        <v>63604.436690769442</v>
      </c>
      <c r="AG49" s="79">
        <f t="shared" si="8"/>
        <v>0</v>
      </c>
      <c r="AH49" s="79">
        <f t="shared" si="9"/>
        <v>0</v>
      </c>
      <c r="AI49" s="79">
        <f t="shared" si="10"/>
        <v>63604.436690769442</v>
      </c>
      <c r="AJ49" s="302">
        <f>VLOOKUP(E49,[0]!eff_week,3,FALSE)/1000*AB49*1600</f>
        <v>5023.7439999999997</v>
      </c>
    </row>
    <row r="50" spans="2:36" x14ac:dyDescent="0.25">
      <c r="B50" s="84">
        <f t="shared" si="11"/>
        <v>39914</v>
      </c>
      <c r="C50" s="85">
        <f t="shared" si="12"/>
        <v>39920</v>
      </c>
      <c r="D50" s="77">
        <f t="shared" si="16"/>
        <v>39920</v>
      </c>
      <c r="E50" s="68">
        <v>24</v>
      </c>
      <c r="F50" s="266">
        <f>IF(ISERROR(VLOOKUP(E50,Crop!$N$3:$O$70,2,FALSE)),0,VLOOKUP(E50,Crop!$N$3:$O$70,2,FALSE))</f>
        <v>16</v>
      </c>
      <c r="G50" s="78">
        <f>IF(ISERROR(HLOOKUP($D$5,Kc!$B$3:$AI$57,upland_dry!F50+3,FALSE)),0,HLOOKUP($D$5,Kc!$B$3:$AI$57,upland_dry!F50+3,FALSE))</f>
        <v>1.35</v>
      </c>
      <c r="H50" s="90">
        <f t="shared" si="17"/>
        <v>640</v>
      </c>
      <c r="I50" s="91">
        <f t="shared" si="18"/>
        <v>0</v>
      </c>
      <c r="J50" s="91">
        <f t="shared" si="19"/>
        <v>0</v>
      </c>
      <c r="K50" s="91">
        <f t="shared" si="22"/>
        <v>0</v>
      </c>
      <c r="L50" s="91">
        <f t="shared" si="22"/>
        <v>0</v>
      </c>
      <c r="M50" s="91">
        <f t="shared" si="22"/>
        <v>0</v>
      </c>
      <c r="N50" s="91">
        <f t="shared" si="22"/>
        <v>0</v>
      </c>
      <c r="O50" s="91">
        <f t="shared" si="22"/>
        <v>0</v>
      </c>
      <c r="P50" s="91">
        <f t="shared" si="22"/>
        <v>0</v>
      </c>
      <c r="Q50" s="91">
        <f t="shared" si="22"/>
        <v>0</v>
      </c>
      <c r="R50" s="91">
        <f t="shared" si="22"/>
        <v>0</v>
      </c>
      <c r="S50" s="91">
        <f t="shared" si="22"/>
        <v>0</v>
      </c>
      <c r="T50" s="91">
        <f t="shared" si="22"/>
        <v>0</v>
      </c>
      <c r="U50" s="91">
        <f t="shared" si="23"/>
        <v>0</v>
      </c>
      <c r="V50" s="91">
        <f t="shared" si="23"/>
        <v>0</v>
      </c>
      <c r="W50" s="91">
        <f t="shared" si="23"/>
        <v>0</v>
      </c>
      <c r="X50" s="91">
        <f t="shared" si="23"/>
        <v>0</v>
      </c>
      <c r="Y50" s="91">
        <f t="shared" si="23"/>
        <v>0</v>
      </c>
      <c r="Z50" s="91">
        <f t="shared" si="23"/>
        <v>0</v>
      </c>
      <c r="AA50" s="91">
        <f t="shared" si="23"/>
        <v>0</v>
      </c>
      <c r="AB50" s="95">
        <f t="shared" si="15"/>
        <v>640</v>
      </c>
      <c r="AC50" s="264">
        <f t="shared" si="24"/>
        <v>1.35</v>
      </c>
      <c r="AD50" s="78">
        <f>VLOOKUP($D$7,ETo!$B$4:$P$88,MONTH(D50)+2,FALSE)/4</f>
        <v>40.824968670984831</v>
      </c>
      <c r="AE50" s="78">
        <f t="shared" si="6"/>
        <v>62.113707705829526</v>
      </c>
      <c r="AF50" s="79">
        <f t="shared" si="7"/>
        <v>63604.436690769442</v>
      </c>
      <c r="AG50" s="79">
        <f t="shared" si="8"/>
        <v>0</v>
      </c>
      <c r="AH50" s="79">
        <f t="shared" si="9"/>
        <v>0</v>
      </c>
      <c r="AI50" s="79">
        <f t="shared" si="10"/>
        <v>63604.436690769442</v>
      </c>
      <c r="AJ50" s="302">
        <f>VLOOKUP(E50,[0]!eff_week,3,FALSE)/1000*AB50*1600</f>
        <v>0</v>
      </c>
    </row>
    <row r="51" spans="2:36" x14ac:dyDescent="0.25">
      <c r="B51" s="84">
        <f t="shared" si="11"/>
        <v>39921</v>
      </c>
      <c r="C51" s="85">
        <f t="shared" si="12"/>
        <v>39927</v>
      </c>
      <c r="D51" s="77">
        <f t="shared" si="16"/>
        <v>39927</v>
      </c>
      <c r="E51" s="68">
        <v>25</v>
      </c>
      <c r="F51" s="266">
        <f>IF(ISERROR(VLOOKUP(E51,Crop!$N$3:$O$70,2,FALSE)),0,VLOOKUP(E51,Crop!$N$3:$O$70,2,FALSE))</f>
        <v>17</v>
      </c>
      <c r="G51" s="78">
        <f>IF(ISERROR(HLOOKUP($D$5,Kc!$B$3:$AI$57,upland_dry!F51+3,FALSE)),0,HLOOKUP($D$5,Kc!$B$3:$AI$57,upland_dry!F51+3,FALSE))</f>
        <v>1.35</v>
      </c>
      <c r="H51" s="90">
        <f t="shared" si="17"/>
        <v>640</v>
      </c>
      <c r="I51" s="91">
        <f t="shared" si="18"/>
        <v>0</v>
      </c>
      <c r="J51" s="91">
        <f t="shared" si="19"/>
        <v>0</v>
      </c>
      <c r="K51" s="91">
        <f t="shared" si="22"/>
        <v>0</v>
      </c>
      <c r="L51" s="91">
        <f t="shared" si="22"/>
        <v>0</v>
      </c>
      <c r="M51" s="91">
        <f t="shared" si="22"/>
        <v>0</v>
      </c>
      <c r="N51" s="91">
        <f t="shared" si="22"/>
        <v>0</v>
      </c>
      <c r="O51" s="91">
        <f t="shared" si="22"/>
        <v>0</v>
      </c>
      <c r="P51" s="91">
        <f t="shared" si="22"/>
        <v>0</v>
      </c>
      <c r="Q51" s="91">
        <f t="shared" si="22"/>
        <v>0</v>
      </c>
      <c r="R51" s="91">
        <f t="shared" si="22"/>
        <v>0</v>
      </c>
      <c r="S51" s="91">
        <f t="shared" si="22"/>
        <v>0</v>
      </c>
      <c r="T51" s="91">
        <f t="shared" si="22"/>
        <v>0</v>
      </c>
      <c r="U51" s="91">
        <f t="shared" si="23"/>
        <v>0</v>
      </c>
      <c r="V51" s="91">
        <f t="shared" si="23"/>
        <v>0</v>
      </c>
      <c r="W51" s="91">
        <f t="shared" si="23"/>
        <v>0</v>
      </c>
      <c r="X51" s="91">
        <f t="shared" si="23"/>
        <v>0</v>
      </c>
      <c r="Y51" s="91">
        <f t="shared" si="23"/>
        <v>0</v>
      </c>
      <c r="Z51" s="91">
        <f t="shared" si="23"/>
        <v>0</v>
      </c>
      <c r="AA51" s="91">
        <f t="shared" si="23"/>
        <v>0</v>
      </c>
      <c r="AB51" s="95">
        <f t="shared" si="15"/>
        <v>640</v>
      </c>
      <c r="AC51" s="264">
        <f t="shared" si="24"/>
        <v>1.35</v>
      </c>
      <c r="AD51" s="78">
        <f>VLOOKUP($D$7,ETo!$B$4:$P$88,MONTH(D51)+2,FALSE)/4</f>
        <v>40.824968670984831</v>
      </c>
      <c r="AE51" s="78">
        <f t="shared" si="6"/>
        <v>62.113707705829526</v>
      </c>
      <c r="AF51" s="79">
        <f t="shared" si="7"/>
        <v>63604.436690769442</v>
      </c>
      <c r="AG51" s="79">
        <f t="shared" si="8"/>
        <v>0</v>
      </c>
      <c r="AH51" s="79">
        <f t="shared" si="9"/>
        <v>0</v>
      </c>
      <c r="AI51" s="79">
        <f t="shared" si="10"/>
        <v>63604.436690769442</v>
      </c>
      <c r="AJ51" s="302">
        <f>VLOOKUP(E51,[0]!eff_week,3,FALSE)/1000*AB51*1600</f>
        <v>25204.76672</v>
      </c>
    </row>
    <row r="52" spans="2:36" x14ac:dyDescent="0.25">
      <c r="B52" s="84">
        <f t="shared" si="11"/>
        <v>39928</v>
      </c>
      <c r="C52" s="85">
        <f t="shared" si="12"/>
        <v>39934</v>
      </c>
      <c r="D52" s="77">
        <f t="shared" si="16"/>
        <v>39934</v>
      </c>
      <c r="E52" s="68">
        <v>26</v>
      </c>
      <c r="F52" s="266">
        <f>IF(ISERROR(VLOOKUP(E52,Crop!$N$3:$O$70,2,FALSE)),0,VLOOKUP(E52,Crop!$N$3:$O$70,2,FALSE))</f>
        <v>18</v>
      </c>
      <c r="G52" s="78">
        <f>IF(ISERROR(HLOOKUP($D$5,Kc!$B$3:$AI$57,upland_dry!F52+3,FALSE)),0,HLOOKUP($D$5,Kc!$B$3:$AI$57,upland_dry!F52+3,FALSE))</f>
        <v>1.35</v>
      </c>
      <c r="H52" s="90">
        <f t="shared" si="17"/>
        <v>640</v>
      </c>
      <c r="I52" s="91">
        <f t="shared" si="18"/>
        <v>0</v>
      </c>
      <c r="J52" s="91">
        <f t="shared" si="19"/>
        <v>0</v>
      </c>
      <c r="K52" s="91">
        <f t="shared" si="22"/>
        <v>0</v>
      </c>
      <c r="L52" s="91">
        <f t="shared" si="22"/>
        <v>0</v>
      </c>
      <c r="M52" s="91">
        <f t="shared" si="22"/>
        <v>0</v>
      </c>
      <c r="N52" s="91">
        <f t="shared" si="22"/>
        <v>0</v>
      </c>
      <c r="O52" s="91">
        <f t="shared" si="22"/>
        <v>0</v>
      </c>
      <c r="P52" s="91">
        <f t="shared" si="22"/>
        <v>0</v>
      </c>
      <c r="Q52" s="91">
        <f t="shared" si="22"/>
        <v>0</v>
      </c>
      <c r="R52" s="91">
        <f t="shared" si="22"/>
        <v>0</v>
      </c>
      <c r="S52" s="91">
        <f t="shared" si="22"/>
        <v>0</v>
      </c>
      <c r="T52" s="91">
        <f t="shared" si="22"/>
        <v>0</v>
      </c>
      <c r="U52" s="91">
        <f t="shared" si="23"/>
        <v>0</v>
      </c>
      <c r="V52" s="91">
        <f t="shared" si="23"/>
        <v>0</v>
      </c>
      <c r="W52" s="91">
        <f t="shared" si="23"/>
        <v>0</v>
      </c>
      <c r="X52" s="91">
        <f t="shared" si="23"/>
        <v>0</v>
      </c>
      <c r="Y52" s="91">
        <f t="shared" si="23"/>
        <v>0</v>
      </c>
      <c r="Z52" s="91">
        <f t="shared" si="23"/>
        <v>0</v>
      </c>
      <c r="AA52" s="91">
        <f t="shared" si="23"/>
        <v>0</v>
      </c>
      <c r="AB52" s="95">
        <f t="shared" si="15"/>
        <v>640</v>
      </c>
      <c r="AC52" s="264">
        <f t="shared" si="24"/>
        <v>1.35</v>
      </c>
      <c r="AD52" s="78">
        <f>VLOOKUP($D$7,ETo!$B$4:$P$88,MONTH(D52)+2,FALSE)/4</f>
        <v>38.037388213563702</v>
      </c>
      <c r="AE52" s="78">
        <f t="shared" si="6"/>
        <v>58.350474088311003</v>
      </c>
      <c r="AF52" s="79">
        <f t="shared" si="7"/>
        <v>59750.885466430467</v>
      </c>
      <c r="AG52" s="79">
        <f t="shared" si="8"/>
        <v>0</v>
      </c>
      <c r="AH52" s="79">
        <f t="shared" si="9"/>
        <v>0</v>
      </c>
      <c r="AI52" s="79">
        <f t="shared" si="10"/>
        <v>59750.885466430467</v>
      </c>
      <c r="AJ52" s="302">
        <f>VLOOKUP(E52,[0]!eff_week,3,FALSE)/1000*AB52*1600</f>
        <v>0</v>
      </c>
    </row>
    <row r="53" spans="2:36" x14ac:dyDescent="0.25">
      <c r="B53" s="84">
        <f t="shared" si="11"/>
        <v>39935</v>
      </c>
      <c r="C53" s="85">
        <f t="shared" si="12"/>
        <v>39941</v>
      </c>
      <c r="D53" s="77">
        <f t="shared" si="16"/>
        <v>39941</v>
      </c>
      <c r="E53" s="68">
        <v>27</v>
      </c>
      <c r="F53" s="266">
        <f>IF(ISERROR(VLOOKUP(E53,Crop!$N$3:$O$70,2,FALSE)),0,VLOOKUP(E53,Crop!$N$3:$O$70,2,FALSE))</f>
        <v>19</v>
      </c>
      <c r="G53" s="78">
        <f>IF(ISERROR(HLOOKUP($D$5,Kc!$B$3:$AI$57,upland_dry!F53+3,FALSE)),0,HLOOKUP($D$5,Kc!$B$3:$AI$57,upland_dry!F53+3,FALSE))</f>
        <v>1.56</v>
      </c>
      <c r="H53" s="90">
        <f t="shared" si="17"/>
        <v>640</v>
      </c>
      <c r="I53" s="91">
        <f t="shared" si="18"/>
        <v>0</v>
      </c>
      <c r="J53" s="91">
        <f t="shared" si="19"/>
        <v>0</v>
      </c>
      <c r="K53" s="91">
        <f t="shared" si="22"/>
        <v>0</v>
      </c>
      <c r="L53" s="91">
        <f t="shared" si="22"/>
        <v>0</v>
      </c>
      <c r="M53" s="91">
        <f t="shared" si="22"/>
        <v>0</v>
      </c>
      <c r="N53" s="91">
        <f t="shared" si="22"/>
        <v>0</v>
      </c>
      <c r="O53" s="91">
        <f t="shared" si="22"/>
        <v>0</v>
      </c>
      <c r="P53" s="91">
        <f t="shared" si="22"/>
        <v>0</v>
      </c>
      <c r="Q53" s="91">
        <f t="shared" si="22"/>
        <v>0</v>
      </c>
      <c r="R53" s="91">
        <f t="shared" si="22"/>
        <v>0</v>
      </c>
      <c r="S53" s="91">
        <f t="shared" si="22"/>
        <v>0</v>
      </c>
      <c r="T53" s="91">
        <f t="shared" si="22"/>
        <v>0</v>
      </c>
      <c r="U53" s="91">
        <f t="shared" si="23"/>
        <v>0</v>
      </c>
      <c r="V53" s="91">
        <f t="shared" si="23"/>
        <v>0</v>
      </c>
      <c r="W53" s="91">
        <f t="shared" si="23"/>
        <v>0</v>
      </c>
      <c r="X53" s="91">
        <f t="shared" si="23"/>
        <v>0</v>
      </c>
      <c r="Y53" s="91">
        <f t="shared" si="23"/>
        <v>0</v>
      </c>
      <c r="Z53" s="91">
        <f t="shared" si="23"/>
        <v>0</v>
      </c>
      <c r="AA53" s="91">
        <f t="shared" si="23"/>
        <v>0</v>
      </c>
      <c r="AB53" s="95">
        <f t="shared" si="15"/>
        <v>640</v>
      </c>
      <c r="AC53" s="264">
        <f t="shared" si="24"/>
        <v>1.56</v>
      </c>
      <c r="AD53" s="78">
        <f>VLOOKUP($D$7,ETo!$B$4:$P$88,MONTH(D53)+2,FALSE)/4</f>
        <v>38.037388213563702</v>
      </c>
      <c r="AE53" s="78">
        <f t="shared" si="6"/>
        <v>66.338325613159384</v>
      </c>
      <c r="AF53" s="79">
        <f t="shared" si="7"/>
        <v>67930.445427875209</v>
      </c>
      <c r="AG53" s="79">
        <f t="shared" si="8"/>
        <v>0</v>
      </c>
      <c r="AH53" s="79">
        <f t="shared" si="9"/>
        <v>0</v>
      </c>
      <c r="AI53" s="79">
        <f t="shared" si="10"/>
        <v>67930.445427875209</v>
      </c>
      <c r="AJ53" s="302">
        <f>VLOOKUP(E53,[0]!eff_week,3,FALSE)/1000*AB53*1600</f>
        <v>0</v>
      </c>
    </row>
    <row r="54" spans="2:36" x14ac:dyDescent="0.25">
      <c r="B54" s="84">
        <f t="shared" si="11"/>
        <v>39942</v>
      </c>
      <c r="C54" s="85">
        <f t="shared" si="12"/>
        <v>39948</v>
      </c>
      <c r="D54" s="77">
        <f t="shared" si="16"/>
        <v>39948</v>
      </c>
      <c r="E54" s="68">
        <v>28</v>
      </c>
      <c r="F54" s="266">
        <f>IF(ISERROR(VLOOKUP(E54,Crop!$N$3:$O$70,2,FALSE)),0,VLOOKUP(E54,Crop!$N$3:$O$70,2,FALSE))</f>
        <v>20</v>
      </c>
      <c r="G54" s="78">
        <f>IF(ISERROR(HLOOKUP($D$5,Kc!$B$3:$AI$57,upland_dry!F54+3,FALSE)),0,HLOOKUP($D$5,Kc!$B$3:$AI$57,upland_dry!F54+3,FALSE))</f>
        <v>1.56</v>
      </c>
      <c r="H54" s="90">
        <f t="shared" si="17"/>
        <v>640</v>
      </c>
      <c r="I54" s="91">
        <f t="shared" si="18"/>
        <v>0</v>
      </c>
      <c r="J54" s="91">
        <f t="shared" si="19"/>
        <v>0</v>
      </c>
      <c r="K54" s="91">
        <f t="shared" si="22"/>
        <v>0</v>
      </c>
      <c r="L54" s="91">
        <f t="shared" si="22"/>
        <v>0</v>
      </c>
      <c r="M54" s="91">
        <f t="shared" si="22"/>
        <v>0</v>
      </c>
      <c r="N54" s="91">
        <f t="shared" si="22"/>
        <v>0</v>
      </c>
      <c r="O54" s="91">
        <f t="shared" si="22"/>
        <v>0</v>
      </c>
      <c r="P54" s="91">
        <f t="shared" si="22"/>
        <v>0</v>
      </c>
      <c r="Q54" s="91">
        <f t="shared" si="22"/>
        <v>0</v>
      </c>
      <c r="R54" s="91">
        <f t="shared" si="22"/>
        <v>0</v>
      </c>
      <c r="S54" s="91">
        <f t="shared" si="22"/>
        <v>0</v>
      </c>
      <c r="T54" s="91">
        <f t="shared" si="22"/>
        <v>0</v>
      </c>
      <c r="U54" s="91">
        <f t="shared" si="23"/>
        <v>0</v>
      </c>
      <c r="V54" s="91">
        <f t="shared" si="23"/>
        <v>0</v>
      </c>
      <c r="W54" s="91">
        <f t="shared" si="23"/>
        <v>0</v>
      </c>
      <c r="X54" s="91">
        <f t="shared" si="23"/>
        <v>0</v>
      </c>
      <c r="Y54" s="91">
        <f t="shared" si="23"/>
        <v>0</v>
      </c>
      <c r="Z54" s="91">
        <f t="shared" si="23"/>
        <v>0</v>
      </c>
      <c r="AA54" s="91">
        <f t="shared" si="23"/>
        <v>0</v>
      </c>
      <c r="AB54" s="95">
        <f t="shared" si="15"/>
        <v>640</v>
      </c>
      <c r="AC54" s="264">
        <f t="shared" si="24"/>
        <v>1.56</v>
      </c>
      <c r="AD54" s="78">
        <f>VLOOKUP($D$7,ETo!$B$4:$P$88,MONTH(D54)+2,FALSE)/4</f>
        <v>38.037388213563702</v>
      </c>
      <c r="AE54" s="78">
        <f t="shared" si="6"/>
        <v>66.338325613159384</v>
      </c>
      <c r="AF54" s="79">
        <f t="shared" si="7"/>
        <v>67930.445427875209</v>
      </c>
      <c r="AG54" s="79">
        <f t="shared" si="8"/>
        <v>0</v>
      </c>
      <c r="AH54" s="79">
        <f t="shared" si="9"/>
        <v>0</v>
      </c>
      <c r="AI54" s="79">
        <f t="shared" si="10"/>
        <v>67930.445427875209</v>
      </c>
      <c r="AJ54" s="302">
        <f>VLOOKUP(E54,[0]!eff_week,3,FALSE)/1000*AB54*1600</f>
        <v>0</v>
      </c>
    </row>
    <row r="55" spans="2:36" x14ac:dyDescent="0.25">
      <c r="B55" s="84">
        <f t="shared" si="11"/>
        <v>39949</v>
      </c>
      <c r="C55" s="85">
        <f t="shared" si="12"/>
        <v>39955</v>
      </c>
      <c r="D55" s="77">
        <f t="shared" si="16"/>
        <v>39955</v>
      </c>
      <c r="E55" s="68">
        <v>29</v>
      </c>
      <c r="F55" s="266">
        <f>IF(ISERROR(VLOOKUP(E55,Crop!$N$3:$O$70,2,FALSE)),0,VLOOKUP(E55,Crop!$N$3:$O$70,2,FALSE))</f>
        <v>21</v>
      </c>
      <c r="G55" s="78">
        <f>IF(ISERROR(HLOOKUP($D$5,Kc!$B$3:$AI$57,upland_dry!F55+3,FALSE)),0,HLOOKUP($D$5,Kc!$B$3:$AI$57,upland_dry!F55+3,FALSE))</f>
        <v>1.56</v>
      </c>
      <c r="H55" s="90">
        <f t="shared" si="17"/>
        <v>640</v>
      </c>
      <c r="I55" s="91">
        <f t="shared" si="18"/>
        <v>0</v>
      </c>
      <c r="J55" s="91">
        <f t="shared" si="19"/>
        <v>0</v>
      </c>
      <c r="K55" s="91">
        <f t="shared" si="22"/>
        <v>0</v>
      </c>
      <c r="L55" s="91">
        <f t="shared" si="22"/>
        <v>0</v>
      </c>
      <c r="M55" s="91">
        <f t="shared" si="22"/>
        <v>0</v>
      </c>
      <c r="N55" s="91">
        <f t="shared" si="22"/>
        <v>0</v>
      </c>
      <c r="O55" s="91">
        <f t="shared" si="22"/>
        <v>0</v>
      </c>
      <c r="P55" s="91">
        <f t="shared" si="22"/>
        <v>0</v>
      </c>
      <c r="Q55" s="91">
        <f t="shared" si="22"/>
        <v>0</v>
      </c>
      <c r="R55" s="91">
        <f t="shared" si="22"/>
        <v>0</v>
      </c>
      <c r="S55" s="91">
        <f t="shared" si="22"/>
        <v>0</v>
      </c>
      <c r="T55" s="91">
        <f t="shared" si="22"/>
        <v>0</v>
      </c>
      <c r="U55" s="91">
        <f t="shared" si="23"/>
        <v>0</v>
      </c>
      <c r="V55" s="91">
        <f t="shared" si="23"/>
        <v>0</v>
      </c>
      <c r="W55" s="91">
        <f t="shared" si="23"/>
        <v>0</v>
      </c>
      <c r="X55" s="91">
        <f t="shared" si="23"/>
        <v>0</v>
      </c>
      <c r="Y55" s="91">
        <f t="shared" si="23"/>
        <v>0</v>
      </c>
      <c r="Z55" s="91">
        <f t="shared" si="23"/>
        <v>0</v>
      </c>
      <c r="AA55" s="91">
        <f t="shared" si="23"/>
        <v>0</v>
      </c>
      <c r="AB55" s="95">
        <f t="shared" si="15"/>
        <v>640</v>
      </c>
      <c r="AC55" s="264">
        <f t="shared" si="24"/>
        <v>1.56</v>
      </c>
      <c r="AD55" s="78">
        <f>VLOOKUP($D$7,ETo!$B$4:$P$88,MONTH(D55)+2,FALSE)/4</f>
        <v>38.037388213563702</v>
      </c>
      <c r="AE55" s="78">
        <f t="shared" si="6"/>
        <v>66.338325613159384</v>
      </c>
      <c r="AF55" s="79">
        <f t="shared" si="7"/>
        <v>67930.445427875209</v>
      </c>
      <c r="AG55" s="79">
        <f t="shared" si="8"/>
        <v>0</v>
      </c>
      <c r="AH55" s="79">
        <f t="shared" si="9"/>
        <v>0</v>
      </c>
      <c r="AI55" s="79">
        <f t="shared" si="10"/>
        <v>67930.445427875209</v>
      </c>
      <c r="AJ55" s="302">
        <f>VLOOKUP(E55,[0]!eff_week,3,FALSE)/1000*AB55*1600</f>
        <v>0</v>
      </c>
    </row>
    <row r="56" spans="2:36" x14ac:dyDescent="0.25">
      <c r="B56" s="84">
        <f t="shared" si="11"/>
        <v>39956</v>
      </c>
      <c r="C56" s="85">
        <f t="shared" si="12"/>
        <v>39962</v>
      </c>
      <c r="D56" s="77">
        <f t="shared" si="16"/>
        <v>39962</v>
      </c>
      <c r="E56" s="68">
        <v>30</v>
      </c>
      <c r="F56" s="266">
        <f>IF(ISERROR(VLOOKUP(E56,Crop!$N$3:$O$70,2,FALSE)),0,VLOOKUP(E56,Crop!$N$3:$O$70,2,FALSE))</f>
        <v>22</v>
      </c>
      <c r="G56" s="78">
        <f>IF(ISERROR(HLOOKUP($D$5,Kc!$B$3:$AI$57,upland_dry!F56+3,FALSE)),0,HLOOKUP($D$5,Kc!$B$3:$AI$57,upland_dry!F56+3,FALSE))</f>
        <v>1.56</v>
      </c>
      <c r="H56" s="90">
        <f t="shared" si="17"/>
        <v>640</v>
      </c>
      <c r="I56" s="91">
        <f t="shared" si="18"/>
        <v>0</v>
      </c>
      <c r="J56" s="91">
        <f t="shared" si="19"/>
        <v>0</v>
      </c>
      <c r="K56" s="91">
        <f t="shared" si="22"/>
        <v>0</v>
      </c>
      <c r="L56" s="91">
        <f t="shared" si="22"/>
        <v>0</v>
      </c>
      <c r="M56" s="91">
        <f t="shared" si="22"/>
        <v>0</v>
      </c>
      <c r="N56" s="91">
        <f t="shared" si="22"/>
        <v>0</v>
      </c>
      <c r="O56" s="91">
        <f t="shared" si="22"/>
        <v>0</v>
      </c>
      <c r="P56" s="91">
        <f t="shared" si="22"/>
        <v>0</v>
      </c>
      <c r="Q56" s="91">
        <f t="shared" si="22"/>
        <v>0</v>
      </c>
      <c r="R56" s="91">
        <f t="shared" si="22"/>
        <v>0</v>
      </c>
      <c r="S56" s="91">
        <f t="shared" si="22"/>
        <v>0</v>
      </c>
      <c r="T56" s="91">
        <f t="shared" si="22"/>
        <v>0</v>
      </c>
      <c r="U56" s="91">
        <f t="shared" si="23"/>
        <v>0</v>
      </c>
      <c r="V56" s="91">
        <f t="shared" si="23"/>
        <v>0</v>
      </c>
      <c r="W56" s="91">
        <f t="shared" si="23"/>
        <v>0</v>
      </c>
      <c r="X56" s="91">
        <f t="shared" si="23"/>
        <v>0</v>
      </c>
      <c r="Y56" s="91">
        <f t="shared" si="23"/>
        <v>0</v>
      </c>
      <c r="Z56" s="91">
        <f t="shared" si="23"/>
        <v>0</v>
      </c>
      <c r="AA56" s="91">
        <f t="shared" si="23"/>
        <v>0</v>
      </c>
      <c r="AB56" s="95">
        <f t="shared" si="15"/>
        <v>640</v>
      </c>
      <c r="AC56" s="264">
        <f t="shared" si="24"/>
        <v>1.56</v>
      </c>
      <c r="AD56" s="78">
        <f>VLOOKUP($D$7,ETo!$B$4:$P$88,MONTH(D56)+2,FALSE)/4</f>
        <v>38.037388213563702</v>
      </c>
      <c r="AE56" s="78">
        <f t="shared" si="6"/>
        <v>66.338325613159384</v>
      </c>
      <c r="AF56" s="79">
        <f t="shared" si="7"/>
        <v>67930.445427875209</v>
      </c>
      <c r="AG56" s="79">
        <f t="shared" si="8"/>
        <v>0</v>
      </c>
      <c r="AH56" s="79">
        <f t="shared" si="9"/>
        <v>0</v>
      </c>
      <c r="AI56" s="79">
        <f t="shared" si="10"/>
        <v>67930.445427875209</v>
      </c>
      <c r="AJ56" s="302">
        <f>VLOOKUP(E56,[0]!eff_week,3,FALSE)/1000*AB56*1600</f>
        <v>0</v>
      </c>
    </row>
    <row r="57" spans="2:36" x14ac:dyDescent="0.25">
      <c r="B57" s="84">
        <f t="shared" si="11"/>
        <v>39963</v>
      </c>
      <c r="C57" s="85">
        <f t="shared" si="12"/>
        <v>39969</v>
      </c>
      <c r="D57" s="77">
        <f t="shared" si="16"/>
        <v>39969</v>
      </c>
      <c r="E57" s="68">
        <v>31</v>
      </c>
      <c r="F57" s="266">
        <f>IF(ISERROR(VLOOKUP(E57,Crop!$N$3:$O$70,2,FALSE)),0,VLOOKUP(E57,Crop!$N$3:$O$70,2,FALSE))</f>
        <v>23</v>
      </c>
      <c r="G57" s="78">
        <f>IF(ISERROR(HLOOKUP($D$5,Kc!$B$3:$AI$57,upland_dry!F57+3,FALSE)),0,HLOOKUP($D$5,Kc!$B$3:$AI$57,upland_dry!F57+3,FALSE))</f>
        <v>1.29</v>
      </c>
      <c r="H57" s="90">
        <f t="shared" si="17"/>
        <v>640</v>
      </c>
      <c r="I57" s="91">
        <f t="shared" si="18"/>
        <v>0</v>
      </c>
      <c r="J57" s="91">
        <f t="shared" si="19"/>
        <v>0</v>
      </c>
      <c r="K57" s="91">
        <f t="shared" ref="K57:T66" si="25">IF(J56&gt;0,IF(K$26&gt;$E$9,0,VLOOKUP(K$26,$F$3:$G$23,2,FALSE)),0)</f>
        <v>0</v>
      </c>
      <c r="L57" s="91">
        <f t="shared" si="25"/>
        <v>0</v>
      </c>
      <c r="M57" s="91">
        <f t="shared" si="25"/>
        <v>0</v>
      </c>
      <c r="N57" s="91">
        <f t="shared" si="25"/>
        <v>0</v>
      </c>
      <c r="O57" s="91">
        <f t="shared" si="25"/>
        <v>0</v>
      </c>
      <c r="P57" s="91">
        <f t="shared" si="25"/>
        <v>0</v>
      </c>
      <c r="Q57" s="91">
        <f t="shared" si="25"/>
        <v>0</v>
      </c>
      <c r="R57" s="91">
        <f t="shared" si="25"/>
        <v>0</v>
      </c>
      <c r="S57" s="91">
        <f t="shared" si="25"/>
        <v>0</v>
      </c>
      <c r="T57" s="91">
        <f t="shared" si="25"/>
        <v>0</v>
      </c>
      <c r="U57" s="91">
        <f t="shared" ref="U57:AA66" si="26">IF(T56&gt;0,IF(U$26&gt;$E$9,0,VLOOKUP(U$26,$F$3:$G$23,2,FALSE)),0)</f>
        <v>0</v>
      </c>
      <c r="V57" s="91">
        <f t="shared" si="26"/>
        <v>0</v>
      </c>
      <c r="W57" s="91">
        <f t="shared" si="26"/>
        <v>0</v>
      </c>
      <c r="X57" s="91">
        <f t="shared" si="26"/>
        <v>0</v>
      </c>
      <c r="Y57" s="91">
        <f t="shared" si="26"/>
        <v>0</v>
      </c>
      <c r="Z57" s="91">
        <f t="shared" si="26"/>
        <v>0</v>
      </c>
      <c r="AA57" s="91">
        <f t="shared" si="26"/>
        <v>0</v>
      </c>
      <c r="AB57" s="95">
        <f t="shared" si="15"/>
        <v>640</v>
      </c>
      <c r="AC57" s="264">
        <f t="shared" si="24"/>
        <v>1.29</v>
      </c>
      <c r="AD57" s="78">
        <f>VLOOKUP($D$7,ETo!$B$4:$P$88,MONTH(D57)+2,FALSE)/4</f>
        <v>32.753562414277496</v>
      </c>
      <c r="AE57" s="78">
        <f t="shared" si="6"/>
        <v>49.252095514417974</v>
      </c>
      <c r="AF57" s="79">
        <f t="shared" si="7"/>
        <v>50434.145806764012</v>
      </c>
      <c r="AG57" s="79">
        <f t="shared" si="8"/>
        <v>0</v>
      </c>
      <c r="AH57" s="79">
        <f t="shared" si="9"/>
        <v>0</v>
      </c>
      <c r="AI57" s="79">
        <f t="shared" si="10"/>
        <v>50434.145806764012</v>
      </c>
      <c r="AJ57" s="302">
        <f>VLOOKUP(E57,[0]!eff_week,3,FALSE)/1000*AB57*1600</f>
        <v>0</v>
      </c>
    </row>
    <row r="58" spans="2:36" x14ac:dyDescent="0.25">
      <c r="B58" s="84">
        <f t="shared" si="11"/>
        <v>39970</v>
      </c>
      <c r="C58" s="85">
        <f t="shared" si="12"/>
        <v>39976</v>
      </c>
      <c r="D58" s="77">
        <f t="shared" si="16"/>
        <v>39976</v>
      </c>
      <c r="E58" s="68">
        <v>32</v>
      </c>
      <c r="F58" s="266">
        <f>IF(ISERROR(VLOOKUP(E58,Crop!$N$3:$O$70,2,FALSE)),0,VLOOKUP(E58,Crop!$N$3:$O$70,2,FALSE))</f>
        <v>24</v>
      </c>
      <c r="G58" s="78">
        <f>IF(ISERROR(HLOOKUP($D$5,Kc!$B$3:$AI$57,upland_dry!F58+3,FALSE)),0,HLOOKUP($D$5,Kc!$B$3:$AI$57,upland_dry!F58+3,FALSE))</f>
        <v>1.29</v>
      </c>
      <c r="H58" s="90">
        <f t="shared" si="17"/>
        <v>640</v>
      </c>
      <c r="I58" s="91">
        <f t="shared" si="18"/>
        <v>0</v>
      </c>
      <c r="J58" s="91">
        <f t="shared" si="19"/>
        <v>0</v>
      </c>
      <c r="K58" s="91">
        <f t="shared" si="25"/>
        <v>0</v>
      </c>
      <c r="L58" s="91">
        <f t="shared" si="25"/>
        <v>0</v>
      </c>
      <c r="M58" s="91">
        <f t="shared" si="25"/>
        <v>0</v>
      </c>
      <c r="N58" s="91">
        <f t="shared" si="25"/>
        <v>0</v>
      </c>
      <c r="O58" s="91">
        <f t="shared" si="25"/>
        <v>0</v>
      </c>
      <c r="P58" s="91">
        <f t="shared" si="25"/>
        <v>0</v>
      </c>
      <c r="Q58" s="91">
        <f t="shared" si="25"/>
        <v>0</v>
      </c>
      <c r="R58" s="91">
        <f t="shared" si="25"/>
        <v>0</v>
      </c>
      <c r="S58" s="91">
        <f t="shared" si="25"/>
        <v>0</v>
      </c>
      <c r="T58" s="91">
        <f t="shared" si="25"/>
        <v>0</v>
      </c>
      <c r="U58" s="91">
        <f t="shared" si="26"/>
        <v>0</v>
      </c>
      <c r="V58" s="91">
        <f t="shared" si="26"/>
        <v>0</v>
      </c>
      <c r="W58" s="91">
        <f t="shared" si="26"/>
        <v>0</v>
      </c>
      <c r="X58" s="91">
        <f t="shared" si="26"/>
        <v>0</v>
      </c>
      <c r="Y58" s="91">
        <f t="shared" si="26"/>
        <v>0</v>
      </c>
      <c r="Z58" s="91">
        <f t="shared" si="26"/>
        <v>0</v>
      </c>
      <c r="AA58" s="91">
        <f t="shared" si="26"/>
        <v>0</v>
      </c>
      <c r="AB58" s="95">
        <f t="shared" si="15"/>
        <v>640</v>
      </c>
      <c r="AC58" s="264">
        <f t="shared" si="24"/>
        <v>1.29</v>
      </c>
      <c r="AD58" s="78">
        <f>VLOOKUP($D$7,ETo!$B$4:$P$88,MONTH(D58)+2,FALSE)/4</f>
        <v>32.753562414277496</v>
      </c>
      <c r="AE58" s="78">
        <f t="shared" si="6"/>
        <v>49.252095514417974</v>
      </c>
      <c r="AF58" s="79">
        <f t="shared" si="7"/>
        <v>50434.145806764012</v>
      </c>
      <c r="AG58" s="79">
        <f t="shared" si="8"/>
        <v>0</v>
      </c>
      <c r="AH58" s="79">
        <f t="shared" si="9"/>
        <v>0</v>
      </c>
      <c r="AI58" s="79">
        <f t="shared" si="10"/>
        <v>50434.145806764012</v>
      </c>
      <c r="AJ58" s="302">
        <f>VLOOKUP(E58,[0]!eff_week,3,FALSE)/1000*AB58*1600</f>
        <v>0</v>
      </c>
    </row>
    <row r="59" spans="2:36" x14ac:dyDescent="0.25">
      <c r="B59" s="84">
        <f t="shared" si="11"/>
        <v>39977</v>
      </c>
      <c r="C59" s="85">
        <f t="shared" si="12"/>
        <v>39983</v>
      </c>
      <c r="D59" s="77">
        <f t="shared" si="16"/>
        <v>39983</v>
      </c>
      <c r="E59" s="68">
        <v>33</v>
      </c>
      <c r="F59" s="266">
        <f>IF(ISERROR(VLOOKUP(E59,Crop!$N$3:$O$70,2,FALSE)),0,VLOOKUP(E59,Crop!$N$3:$O$70,2,FALSE))</f>
        <v>25</v>
      </c>
      <c r="G59" s="78">
        <f>IF(ISERROR(HLOOKUP($D$5,Kc!$B$3:$AI$57,upland_dry!F59+3,FALSE)),0,HLOOKUP($D$5,Kc!$B$3:$AI$57,upland_dry!F59+3,FALSE))</f>
        <v>1.29</v>
      </c>
      <c r="H59" s="90">
        <f t="shared" si="17"/>
        <v>640</v>
      </c>
      <c r="I59" s="91">
        <f t="shared" si="18"/>
        <v>0</v>
      </c>
      <c r="J59" s="91">
        <f t="shared" si="19"/>
        <v>0</v>
      </c>
      <c r="K59" s="91">
        <f t="shared" si="25"/>
        <v>0</v>
      </c>
      <c r="L59" s="91">
        <f t="shared" si="25"/>
        <v>0</v>
      </c>
      <c r="M59" s="91">
        <f t="shared" si="25"/>
        <v>0</v>
      </c>
      <c r="N59" s="91">
        <f t="shared" si="25"/>
        <v>0</v>
      </c>
      <c r="O59" s="91">
        <f t="shared" si="25"/>
        <v>0</v>
      </c>
      <c r="P59" s="91">
        <f t="shared" si="25"/>
        <v>0</v>
      </c>
      <c r="Q59" s="91">
        <f t="shared" si="25"/>
        <v>0</v>
      </c>
      <c r="R59" s="91">
        <f t="shared" si="25"/>
        <v>0</v>
      </c>
      <c r="S59" s="91">
        <f t="shared" si="25"/>
        <v>0</v>
      </c>
      <c r="T59" s="91">
        <f t="shared" si="25"/>
        <v>0</v>
      </c>
      <c r="U59" s="91">
        <f t="shared" si="26"/>
        <v>0</v>
      </c>
      <c r="V59" s="91">
        <f t="shared" si="26"/>
        <v>0</v>
      </c>
      <c r="W59" s="91">
        <f t="shared" si="26"/>
        <v>0</v>
      </c>
      <c r="X59" s="91">
        <f t="shared" si="26"/>
        <v>0</v>
      </c>
      <c r="Y59" s="91">
        <f t="shared" si="26"/>
        <v>0</v>
      </c>
      <c r="Z59" s="91">
        <f t="shared" si="26"/>
        <v>0</v>
      </c>
      <c r="AA59" s="91">
        <f t="shared" si="26"/>
        <v>0</v>
      </c>
      <c r="AB59" s="95">
        <f t="shared" si="15"/>
        <v>640</v>
      </c>
      <c r="AC59" s="264">
        <f t="shared" si="24"/>
        <v>1.29</v>
      </c>
      <c r="AD59" s="78">
        <f>VLOOKUP($D$7,ETo!$B$4:$P$88,MONTH(D59)+2,FALSE)/4</f>
        <v>32.753562414277496</v>
      </c>
      <c r="AE59" s="78">
        <f t="shared" ref="AE59:AE78" si="27">IF(AC59*AD59=0,0,(AC59*AD59)+$E$10)</f>
        <v>49.252095514417974</v>
      </c>
      <c r="AF59" s="79">
        <f t="shared" ref="AF59:AF78" si="28">AE59*AB59*1.6</f>
        <v>50434.145806764012</v>
      </c>
      <c r="AG59" s="79">
        <f t="shared" ref="AG59:AG78" si="29">IF(ISERROR(INDEX(H59:L59,1,F59)),0,INDEX(H59:L59,1,F59))</f>
        <v>0</v>
      </c>
      <c r="AH59" s="79">
        <f t="shared" ref="AH59:AH78" si="30">AG59*$E$11*1.6</f>
        <v>0</v>
      </c>
      <c r="AI59" s="79">
        <f t="shared" ref="AI59:AI78" si="31">AF59+AH59</f>
        <v>50434.145806764012</v>
      </c>
      <c r="AJ59" s="302">
        <f>VLOOKUP(E59,[0]!eff_week,3,FALSE)/1000*AB59*1600</f>
        <v>0</v>
      </c>
    </row>
    <row r="60" spans="2:36" x14ac:dyDescent="0.25">
      <c r="B60" s="84">
        <f t="shared" ref="B60:B78" si="32">C59+1</f>
        <v>39984</v>
      </c>
      <c r="C60" s="85">
        <f t="shared" ref="C60:C78" si="33">B60+6</f>
        <v>39990</v>
      </c>
      <c r="D60" s="77">
        <f t="shared" si="16"/>
        <v>39990</v>
      </c>
      <c r="E60" s="68">
        <v>34</v>
      </c>
      <c r="F60" s="266">
        <f>IF(ISERROR(VLOOKUP(E60,Crop!$N$3:$O$70,2,FALSE)),0,VLOOKUP(E60,Crop!$N$3:$O$70,2,FALSE))</f>
        <v>26</v>
      </c>
      <c r="G60" s="78">
        <f>IF(ISERROR(HLOOKUP($D$5,Kc!$B$3:$AI$57,upland_dry!F60+3,FALSE)),0,HLOOKUP($D$5,Kc!$B$3:$AI$57,upland_dry!F60+3,FALSE))</f>
        <v>1.29</v>
      </c>
      <c r="H60" s="90">
        <f t="shared" si="17"/>
        <v>640</v>
      </c>
      <c r="I60" s="91">
        <f t="shared" si="18"/>
        <v>0</v>
      </c>
      <c r="J60" s="91">
        <f t="shared" si="19"/>
        <v>0</v>
      </c>
      <c r="K60" s="91">
        <f t="shared" si="25"/>
        <v>0</v>
      </c>
      <c r="L60" s="91">
        <f t="shared" si="25"/>
        <v>0</v>
      </c>
      <c r="M60" s="91">
        <f t="shared" si="25"/>
        <v>0</v>
      </c>
      <c r="N60" s="91">
        <f t="shared" si="25"/>
        <v>0</v>
      </c>
      <c r="O60" s="91">
        <f t="shared" si="25"/>
        <v>0</v>
      </c>
      <c r="P60" s="91">
        <f t="shared" si="25"/>
        <v>0</v>
      </c>
      <c r="Q60" s="91">
        <f t="shared" si="25"/>
        <v>0</v>
      </c>
      <c r="R60" s="91">
        <f t="shared" si="25"/>
        <v>0</v>
      </c>
      <c r="S60" s="91">
        <f t="shared" si="25"/>
        <v>0</v>
      </c>
      <c r="T60" s="91">
        <f t="shared" si="25"/>
        <v>0</v>
      </c>
      <c r="U60" s="91">
        <f t="shared" si="26"/>
        <v>0</v>
      </c>
      <c r="V60" s="91">
        <f t="shared" si="26"/>
        <v>0</v>
      </c>
      <c r="W60" s="91">
        <f t="shared" si="26"/>
        <v>0</v>
      </c>
      <c r="X60" s="91">
        <f t="shared" si="26"/>
        <v>0</v>
      </c>
      <c r="Y60" s="91">
        <f t="shared" si="26"/>
        <v>0</v>
      </c>
      <c r="Z60" s="91">
        <f t="shared" si="26"/>
        <v>0</v>
      </c>
      <c r="AA60" s="91">
        <f t="shared" si="26"/>
        <v>0</v>
      </c>
      <c r="AB60" s="95">
        <f t="shared" si="15"/>
        <v>640</v>
      </c>
      <c r="AC60" s="264">
        <f t="shared" si="24"/>
        <v>1.29</v>
      </c>
      <c r="AD60" s="78">
        <f>VLOOKUP($D$7,ETo!$B$4:$P$88,MONTH(D60)+2,FALSE)/4</f>
        <v>32.753562414277496</v>
      </c>
      <c r="AE60" s="78">
        <f t="shared" si="27"/>
        <v>49.252095514417974</v>
      </c>
      <c r="AF60" s="79">
        <f t="shared" si="28"/>
        <v>50434.145806764012</v>
      </c>
      <c r="AG60" s="79">
        <f t="shared" si="29"/>
        <v>0</v>
      </c>
      <c r="AH60" s="79">
        <f t="shared" si="30"/>
        <v>0</v>
      </c>
      <c r="AI60" s="79">
        <f t="shared" si="31"/>
        <v>50434.145806764012</v>
      </c>
      <c r="AJ60" s="302">
        <f>VLOOKUP(E60,[0]!eff_week,3,FALSE)/1000*AB60*1600</f>
        <v>0</v>
      </c>
    </row>
    <row r="61" spans="2:36" x14ac:dyDescent="0.25">
      <c r="B61" s="84">
        <f t="shared" si="32"/>
        <v>39991</v>
      </c>
      <c r="C61" s="85">
        <f t="shared" si="33"/>
        <v>39997</v>
      </c>
      <c r="D61" s="77">
        <f t="shared" si="16"/>
        <v>39997</v>
      </c>
      <c r="E61" s="68">
        <v>35</v>
      </c>
      <c r="F61" s="266">
        <f>IF(ISERROR(VLOOKUP(E61,Crop!$N$3:$O$70,2,FALSE)),0,VLOOKUP(E61,Crop!$N$3:$O$70,2,FALSE))</f>
        <v>27</v>
      </c>
      <c r="G61" s="78">
        <f>IF(ISERROR(HLOOKUP($D$5,Kc!$B$3:$AI$57,upland_dry!F61+3,FALSE)),0,HLOOKUP($D$5,Kc!$B$3:$AI$57,upland_dry!F61+3,FALSE))</f>
        <v>1.2</v>
      </c>
      <c r="H61" s="90">
        <f t="shared" si="17"/>
        <v>640</v>
      </c>
      <c r="I61" s="91">
        <f t="shared" si="18"/>
        <v>0</v>
      </c>
      <c r="J61" s="91">
        <f t="shared" si="19"/>
        <v>0</v>
      </c>
      <c r="K61" s="91">
        <f t="shared" si="25"/>
        <v>0</v>
      </c>
      <c r="L61" s="91">
        <f t="shared" si="25"/>
        <v>0</v>
      </c>
      <c r="M61" s="91">
        <f t="shared" si="25"/>
        <v>0</v>
      </c>
      <c r="N61" s="91">
        <f t="shared" si="25"/>
        <v>0</v>
      </c>
      <c r="O61" s="91">
        <f t="shared" si="25"/>
        <v>0</v>
      </c>
      <c r="P61" s="91">
        <f t="shared" si="25"/>
        <v>0</v>
      </c>
      <c r="Q61" s="91">
        <f t="shared" si="25"/>
        <v>0</v>
      </c>
      <c r="R61" s="91">
        <f t="shared" si="25"/>
        <v>0</v>
      </c>
      <c r="S61" s="91">
        <f t="shared" si="25"/>
        <v>0</v>
      </c>
      <c r="T61" s="91">
        <f t="shared" si="25"/>
        <v>0</v>
      </c>
      <c r="U61" s="91">
        <f t="shared" si="26"/>
        <v>0</v>
      </c>
      <c r="V61" s="91">
        <f t="shared" si="26"/>
        <v>0</v>
      </c>
      <c r="W61" s="91">
        <f t="shared" si="26"/>
        <v>0</v>
      </c>
      <c r="X61" s="91">
        <f t="shared" si="26"/>
        <v>0</v>
      </c>
      <c r="Y61" s="91">
        <f t="shared" si="26"/>
        <v>0</v>
      </c>
      <c r="Z61" s="91">
        <f t="shared" si="26"/>
        <v>0</v>
      </c>
      <c r="AA61" s="91">
        <f t="shared" si="26"/>
        <v>0</v>
      </c>
      <c r="AB61" s="95">
        <f t="shared" si="15"/>
        <v>640</v>
      </c>
      <c r="AC61" s="264">
        <f t="shared" si="24"/>
        <v>1.2</v>
      </c>
      <c r="AD61" s="78">
        <f>VLOOKUP($D$7,ETo!$B$4:$P$88,MONTH(D61)+2,FALSE)/4</f>
        <v>32.529850365834129</v>
      </c>
      <c r="AE61" s="78">
        <f t="shared" si="27"/>
        <v>46.03582043900095</v>
      </c>
      <c r="AF61" s="79">
        <f t="shared" si="28"/>
        <v>47140.680129536981</v>
      </c>
      <c r="AG61" s="79">
        <f t="shared" si="29"/>
        <v>0</v>
      </c>
      <c r="AH61" s="79">
        <f t="shared" si="30"/>
        <v>0</v>
      </c>
      <c r="AI61" s="79">
        <f t="shared" si="31"/>
        <v>47140.680129536981</v>
      </c>
      <c r="AJ61" s="302">
        <f>VLOOKUP(E61,[0]!eff_week,3,FALSE)/1000*AB61*1600</f>
        <v>0</v>
      </c>
    </row>
    <row r="62" spans="2:36" x14ac:dyDescent="0.25">
      <c r="B62" s="84">
        <f t="shared" si="32"/>
        <v>39998</v>
      </c>
      <c r="C62" s="85">
        <f t="shared" si="33"/>
        <v>40004</v>
      </c>
      <c r="D62" s="77">
        <f t="shared" si="16"/>
        <v>40004</v>
      </c>
      <c r="E62" s="68">
        <v>36</v>
      </c>
      <c r="F62" s="266">
        <f>IF(ISERROR(VLOOKUP(E62,Crop!$N$3:$O$70,2,FALSE)),0,VLOOKUP(E62,Crop!$N$3:$O$70,2,FALSE))</f>
        <v>28</v>
      </c>
      <c r="G62" s="78">
        <f>IF(ISERROR(HLOOKUP($D$5,Kc!$B$3:$AI$57,upland_dry!F62+3,FALSE)),0,HLOOKUP($D$5,Kc!$B$3:$AI$57,upland_dry!F62+3,FALSE))</f>
        <v>1.2</v>
      </c>
      <c r="H62" s="90">
        <f t="shared" si="17"/>
        <v>640</v>
      </c>
      <c r="I62" s="91">
        <f t="shared" si="18"/>
        <v>0</v>
      </c>
      <c r="J62" s="91">
        <f t="shared" si="19"/>
        <v>0</v>
      </c>
      <c r="K62" s="91">
        <f t="shared" si="25"/>
        <v>0</v>
      </c>
      <c r="L62" s="91">
        <f t="shared" si="25"/>
        <v>0</v>
      </c>
      <c r="M62" s="91">
        <f t="shared" si="25"/>
        <v>0</v>
      </c>
      <c r="N62" s="91">
        <f t="shared" si="25"/>
        <v>0</v>
      </c>
      <c r="O62" s="91">
        <f t="shared" si="25"/>
        <v>0</v>
      </c>
      <c r="P62" s="91">
        <f t="shared" si="25"/>
        <v>0</v>
      </c>
      <c r="Q62" s="91">
        <f t="shared" si="25"/>
        <v>0</v>
      </c>
      <c r="R62" s="91">
        <f t="shared" si="25"/>
        <v>0</v>
      </c>
      <c r="S62" s="91">
        <f t="shared" si="25"/>
        <v>0</v>
      </c>
      <c r="T62" s="91">
        <f t="shared" si="25"/>
        <v>0</v>
      </c>
      <c r="U62" s="91">
        <f t="shared" si="26"/>
        <v>0</v>
      </c>
      <c r="V62" s="91">
        <f t="shared" si="26"/>
        <v>0</v>
      </c>
      <c r="W62" s="91">
        <f t="shared" si="26"/>
        <v>0</v>
      </c>
      <c r="X62" s="91">
        <f t="shared" si="26"/>
        <v>0</v>
      </c>
      <c r="Y62" s="91">
        <f t="shared" si="26"/>
        <v>0</v>
      </c>
      <c r="Z62" s="91">
        <f t="shared" si="26"/>
        <v>0</v>
      </c>
      <c r="AA62" s="91">
        <f t="shared" si="26"/>
        <v>0</v>
      </c>
      <c r="AB62" s="95">
        <f t="shared" si="15"/>
        <v>640</v>
      </c>
      <c r="AC62" s="264">
        <f t="shared" si="24"/>
        <v>1.2</v>
      </c>
      <c r="AD62" s="78">
        <f>VLOOKUP($D$7,ETo!$B$4:$P$88,MONTH(D62)+2,FALSE)/4</f>
        <v>32.529850365834129</v>
      </c>
      <c r="AE62" s="78">
        <f t="shared" si="27"/>
        <v>46.03582043900095</v>
      </c>
      <c r="AF62" s="79">
        <f t="shared" si="28"/>
        <v>47140.680129536981</v>
      </c>
      <c r="AG62" s="79">
        <f t="shared" si="29"/>
        <v>0</v>
      </c>
      <c r="AH62" s="79">
        <f t="shared" si="30"/>
        <v>0</v>
      </c>
      <c r="AI62" s="79">
        <f t="shared" si="31"/>
        <v>47140.680129536981</v>
      </c>
      <c r="AJ62" s="302">
        <f>VLOOKUP(E62,[0]!eff_week,3,FALSE)/1000*AB62*1600</f>
        <v>0</v>
      </c>
    </row>
    <row r="63" spans="2:36" x14ac:dyDescent="0.25">
      <c r="B63" s="84">
        <f t="shared" si="32"/>
        <v>40005</v>
      </c>
      <c r="C63" s="85">
        <f t="shared" si="33"/>
        <v>40011</v>
      </c>
      <c r="D63" s="77">
        <f t="shared" si="16"/>
        <v>40011</v>
      </c>
      <c r="E63" s="68">
        <v>37</v>
      </c>
      <c r="F63" s="266">
        <f>IF(ISERROR(VLOOKUP(E63,Crop!$N$3:$O$70,2,FALSE)),0,VLOOKUP(E63,Crop!$N$3:$O$70,2,FALSE))</f>
        <v>29</v>
      </c>
      <c r="G63" s="78">
        <f>IF(ISERROR(HLOOKUP($D$5,Kc!$B$3:$AI$57,upland_dry!F63+3,FALSE)),0,HLOOKUP($D$5,Kc!$B$3:$AI$57,upland_dry!F63+3,FALSE))</f>
        <v>1.2</v>
      </c>
      <c r="H63" s="90">
        <f t="shared" si="17"/>
        <v>640</v>
      </c>
      <c r="I63" s="91">
        <f t="shared" si="18"/>
        <v>0</v>
      </c>
      <c r="J63" s="91">
        <f t="shared" si="19"/>
        <v>0</v>
      </c>
      <c r="K63" s="91">
        <f t="shared" si="25"/>
        <v>0</v>
      </c>
      <c r="L63" s="91">
        <f t="shared" si="25"/>
        <v>0</v>
      </c>
      <c r="M63" s="91">
        <f t="shared" si="25"/>
        <v>0</v>
      </c>
      <c r="N63" s="91">
        <f t="shared" si="25"/>
        <v>0</v>
      </c>
      <c r="O63" s="91">
        <f t="shared" si="25"/>
        <v>0</v>
      </c>
      <c r="P63" s="91">
        <f t="shared" si="25"/>
        <v>0</v>
      </c>
      <c r="Q63" s="91">
        <f t="shared" si="25"/>
        <v>0</v>
      </c>
      <c r="R63" s="91">
        <f t="shared" si="25"/>
        <v>0</v>
      </c>
      <c r="S63" s="91">
        <f t="shared" si="25"/>
        <v>0</v>
      </c>
      <c r="T63" s="91">
        <f t="shared" si="25"/>
        <v>0</v>
      </c>
      <c r="U63" s="91">
        <f t="shared" si="26"/>
        <v>0</v>
      </c>
      <c r="V63" s="91">
        <f t="shared" si="26"/>
        <v>0</v>
      </c>
      <c r="W63" s="91">
        <f t="shared" si="26"/>
        <v>0</v>
      </c>
      <c r="X63" s="91">
        <f t="shared" si="26"/>
        <v>0</v>
      </c>
      <c r="Y63" s="91">
        <f t="shared" si="26"/>
        <v>0</v>
      </c>
      <c r="Z63" s="91">
        <f t="shared" si="26"/>
        <v>0</v>
      </c>
      <c r="AA63" s="91">
        <f t="shared" si="26"/>
        <v>0</v>
      </c>
      <c r="AB63" s="95">
        <f t="shared" si="15"/>
        <v>640</v>
      </c>
      <c r="AC63" s="264">
        <f t="shared" si="24"/>
        <v>1.2</v>
      </c>
      <c r="AD63" s="78">
        <f>VLOOKUP($D$7,ETo!$B$4:$P$88,MONTH(D63)+2,FALSE)/4</f>
        <v>32.529850365834129</v>
      </c>
      <c r="AE63" s="78">
        <f t="shared" si="27"/>
        <v>46.03582043900095</v>
      </c>
      <c r="AF63" s="79">
        <f t="shared" si="28"/>
        <v>47140.680129536981</v>
      </c>
      <c r="AG63" s="79">
        <f t="shared" si="29"/>
        <v>0</v>
      </c>
      <c r="AH63" s="79">
        <f t="shared" si="30"/>
        <v>0</v>
      </c>
      <c r="AI63" s="79">
        <f t="shared" si="31"/>
        <v>47140.680129536981</v>
      </c>
      <c r="AJ63" s="302">
        <f>VLOOKUP(E63,[0]!eff_week,3,FALSE)/1000*AB63*1600</f>
        <v>0</v>
      </c>
    </row>
    <row r="64" spans="2:36" x14ac:dyDescent="0.25">
      <c r="B64" s="84">
        <f t="shared" si="32"/>
        <v>40012</v>
      </c>
      <c r="C64" s="85">
        <f t="shared" si="33"/>
        <v>40018</v>
      </c>
      <c r="D64" s="77">
        <f t="shared" si="16"/>
        <v>40018</v>
      </c>
      <c r="E64" s="68">
        <v>38</v>
      </c>
      <c r="F64" s="266">
        <f>IF(ISERROR(VLOOKUP(E64,Crop!$N$3:$O$70,2,FALSE)),0,VLOOKUP(E64,Crop!$N$3:$O$70,2,FALSE))</f>
        <v>30</v>
      </c>
      <c r="G64" s="78">
        <f>IF(ISERROR(HLOOKUP($D$5,Kc!$B$3:$AI$57,upland_dry!F64+3,FALSE)),0,HLOOKUP($D$5,Kc!$B$3:$AI$57,upland_dry!F64+3,FALSE))</f>
        <v>1.2</v>
      </c>
      <c r="H64" s="90">
        <f t="shared" si="17"/>
        <v>640</v>
      </c>
      <c r="I64" s="91">
        <f t="shared" si="18"/>
        <v>0</v>
      </c>
      <c r="J64" s="91">
        <f t="shared" si="19"/>
        <v>0</v>
      </c>
      <c r="K64" s="91">
        <f t="shared" si="25"/>
        <v>0</v>
      </c>
      <c r="L64" s="91">
        <f t="shared" si="25"/>
        <v>0</v>
      </c>
      <c r="M64" s="91">
        <f t="shared" si="25"/>
        <v>0</v>
      </c>
      <c r="N64" s="91">
        <f t="shared" si="25"/>
        <v>0</v>
      </c>
      <c r="O64" s="91">
        <f t="shared" si="25"/>
        <v>0</v>
      </c>
      <c r="P64" s="91">
        <f t="shared" si="25"/>
        <v>0</v>
      </c>
      <c r="Q64" s="91">
        <f t="shared" si="25"/>
        <v>0</v>
      </c>
      <c r="R64" s="91">
        <f t="shared" si="25"/>
        <v>0</v>
      </c>
      <c r="S64" s="91">
        <f t="shared" si="25"/>
        <v>0</v>
      </c>
      <c r="T64" s="91">
        <f t="shared" si="25"/>
        <v>0</v>
      </c>
      <c r="U64" s="91">
        <f t="shared" si="26"/>
        <v>0</v>
      </c>
      <c r="V64" s="91">
        <f t="shared" si="26"/>
        <v>0</v>
      </c>
      <c r="W64" s="91">
        <f t="shared" si="26"/>
        <v>0</v>
      </c>
      <c r="X64" s="91">
        <f t="shared" si="26"/>
        <v>0</v>
      </c>
      <c r="Y64" s="91">
        <f t="shared" si="26"/>
        <v>0</v>
      </c>
      <c r="Z64" s="91">
        <f t="shared" si="26"/>
        <v>0</v>
      </c>
      <c r="AA64" s="91">
        <f t="shared" si="26"/>
        <v>0</v>
      </c>
      <c r="AB64" s="95">
        <f t="shared" si="15"/>
        <v>640</v>
      </c>
      <c r="AC64" s="264">
        <f t="shared" si="24"/>
        <v>1.2</v>
      </c>
      <c r="AD64" s="78">
        <f>VLOOKUP($D$7,ETo!$B$4:$P$88,MONTH(D64)+2,FALSE)/4</f>
        <v>32.529850365834129</v>
      </c>
      <c r="AE64" s="78">
        <f t="shared" si="27"/>
        <v>46.03582043900095</v>
      </c>
      <c r="AF64" s="79">
        <f t="shared" si="28"/>
        <v>47140.680129536981</v>
      </c>
      <c r="AG64" s="79">
        <f t="shared" si="29"/>
        <v>0</v>
      </c>
      <c r="AH64" s="79">
        <f t="shared" si="30"/>
        <v>0</v>
      </c>
      <c r="AI64" s="79">
        <f t="shared" si="31"/>
        <v>47140.680129536981</v>
      </c>
      <c r="AJ64" s="302">
        <f>VLOOKUP(E64,[0]!eff_week,3,FALSE)/1000*AB64*1600</f>
        <v>0</v>
      </c>
    </row>
    <row r="65" spans="2:36" x14ac:dyDescent="0.25">
      <c r="B65" s="84">
        <f t="shared" si="32"/>
        <v>40019</v>
      </c>
      <c r="C65" s="85">
        <f t="shared" si="33"/>
        <v>40025</v>
      </c>
      <c r="D65" s="77">
        <f t="shared" si="16"/>
        <v>40025</v>
      </c>
      <c r="E65" s="68">
        <v>39</v>
      </c>
      <c r="F65" s="266">
        <f>IF(ISERROR(VLOOKUP(E65,Crop!$N$3:$O$70,2,FALSE)),0,VLOOKUP(E65,Crop!$N$3:$O$70,2,FALSE))</f>
        <v>31</v>
      </c>
      <c r="G65" s="78">
        <f>IF(ISERROR(HLOOKUP($D$5,Kc!$B$3:$AI$57,upland_dry!F65+3,FALSE)),0,HLOOKUP($D$5,Kc!$B$3:$AI$57,upland_dry!F65+3,FALSE))</f>
        <v>1.2</v>
      </c>
      <c r="H65" s="90">
        <f t="shared" si="17"/>
        <v>640</v>
      </c>
      <c r="I65" s="91">
        <f t="shared" si="18"/>
        <v>0</v>
      </c>
      <c r="J65" s="91">
        <f t="shared" si="19"/>
        <v>0</v>
      </c>
      <c r="K65" s="91">
        <f t="shared" si="25"/>
        <v>0</v>
      </c>
      <c r="L65" s="91">
        <f t="shared" si="25"/>
        <v>0</v>
      </c>
      <c r="M65" s="91">
        <f t="shared" si="25"/>
        <v>0</v>
      </c>
      <c r="N65" s="91">
        <f t="shared" si="25"/>
        <v>0</v>
      </c>
      <c r="O65" s="91">
        <f t="shared" si="25"/>
        <v>0</v>
      </c>
      <c r="P65" s="91">
        <f t="shared" si="25"/>
        <v>0</v>
      </c>
      <c r="Q65" s="91">
        <f t="shared" si="25"/>
        <v>0</v>
      </c>
      <c r="R65" s="91">
        <f t="shared" si="25"/>
        <v>0</v>
      </c>
      <c r="S65" s="91">
        <f t="shared" si="25"/>
        <v>0</v>
      </c>
      <c r="T65" s="91">
        <f t="shared" si="25"/>
        <v>0</v>
      </c>
      <c r="U65" s="91">
        <f t="shared" si="26"/>
        <v>0</v>
      </c>
      <c r="V65" s="91">
        <f t="shared" si="26"/>
        <v>0</v>
      </c>
      <c r="W65" s="91">
        <f t="shared" si="26"/>
        <v>0</v>
      </c>
      <c r="X65" s="91">
        <f t="shared" si="26"/>
        <v>0</v>
      </c>
      <c r="Y65" s="91">
        <f t="shared" si="26"/>
        <v>0</v>
      </c>
      <c r="Z65" s="91">
        <f t="shared" si="26"/>
        <v>0</v>
      </c>
      <c r="AA65" s="91">
        <f t="shared" si="26"/>
        <v>0</v>
      </c>
      <c r="AB65" s="95">
        <f t="shared" si="15"/>
        <v>640</v>
      </c>
      <c r="AC65" s="264">
        <f t="shared" si="24"/>
        <v>1.2</v>
      </c>
      <c r="AD65" s="78">
        <f>VLOOKUP($D$7,ETo!$B$4:$P$88,MONTH(D65)+2,FALSE)/4</f>
        <v>32.529850365834129</v>
      </c>
      <c r="AE65" s="78">
        <f t="shared" si="27"/>
        <v>46.03582043900095</v>
      </c>
      <c r="AF65" s="79">
        <f t="shared" si="28"/>
        <v>47140.680129536981</v>
      </c>
      <c r="AG65" s="79">
        <f t="shared" si="29"/>
        <v>0</v>
      </c>
      <c r="AH65" s="79">
        <f t="shared" si="30"/>
        <v>0</v>
      </c>
      <c r="AI65" s="79">
        <f t="shared" si="31"/>
        <v>47140.680129536981</v>
      </c>
      <c r="AJ65" s="302">
        <f>VLOOKUP(E65,[0]!eff_week,3,FALSE)/1000*AB65*1600</f>
        <v>0</v>
      </c>
    </row>
    <row r="66" spans="2:36" x14ac:dyDescent="0.25">
      <c r="B66" s="84">
        <f t="shared" si="32"/>
        <v>40026</v>
      </c>
      <c r="C66" s="85">
        <f t="shared" si="33"/>
        <v>40032</v>
      </c>
      <c r="D66" s="77">
        <f t="shared" si="16"/>
        <v>40032</v>
      </c>
      <c r="E66" s="68">
        <v>40</v>
      </c>
      <c r="F66" s="266">
        <f>IF(ISERROR(VLOOKUP(E66,Crop!$N$3:$O$70,2,FALSE)),0,VLOOKUP(E66,Crop!$N$3:$O$70,2,FALSE))</f>
        <v>32</v>
      </c>
      <c r="G66" s="78">
        <f>IF(ISERROR(HLOOKUP($D$5,Kc!$B$3:$AI$57,upland_dry!F66+3,FALSE)),0,HLOOKUP($D$5,Kc!$B$3:$AI$57,upland_dry!F66+3,FALSE))</f>
        <v>0.93</v>
      </c>
      <c r="H66" s="90">
        <f t="shared" si="17"/>
        <v>640</v>
      </c>
      <c r="I66" s="91">
        <f t="shared" si="18"/>
        <v>0</v>
      </c>
      <c r="J66" s="91">
        <f t="shared" si="19"/>
        <v>0</v>
      </c>
      <c r="K66" s="91">
        <f t="shared" si="25"/>
        <v>0</v>
      </c>
      <c r="L66" s="91">
        <f t="shared" si="25"/>
        <v>0</v>
      </c>
      <c r="M66" s="91">
        <f t="shared" si="25"/>
        <v>0</v>
      </c>
      <c r="N66" s="91">
        <f t="shared" si="25"/>
        <v>0</v>
      </c>
      <c r="O66" s="91">
        <f t="shared" si="25"/>
        <v>0</v>
      </c>
      <c r="P66" s="91">
        <f t="shared" si="25"/>
        <v>0</v>
      </c>
      <c r="Q66" s="91">
        <f t="shared" si="25"/>
        <v>0</v>
      </c>
      <c r="R66" s="91">
        <f t="shared" si="25"/>
        <v>0</v>
      </c>
      <c r="S66" s="91">
        <f t="shared" si="25"/>
        <v>0</v>
      </c>
      <c r="T66" s="91">
        <f t="shared" si="25"/>
        <v>0</v>
      </c>
      <c r="U66" s="91">
        <f t="shared" si="26"/>
        <v>0</v>
      </c>
      <c r="V66" s="91">
        <f t="shared" si="26"/>
        <v>0</v>
      </c>
      <c r="W66" s="91">
        <f t="shared" si="26"/>
        <v>0</v>
      </c>
      <c r="X66" s="91">
        <f t="shared" si="26"/>
        <v>0</v>
      </c>
      <c r="Y66" s="91">
        <f t="shared" si="26"/>
        <v>0</v>
      </c>
      <c r="Z66" s="91">
        <f t="shared" si="26"/>
        <v>0</v>
      </c>
      <c r="AA66" s="91">
        <f t="shared" si="26"/>
        <v>0</v>
      </c>
      <c r="AB66" s="95">
        <f t="shared" si="15"/>
        <v>640</v>
      </c>
      <c r="AC66" s="264">
        <f t="shared" si="24"/>
        <v>0.93</v>
      </c>
      <c r="AD66" s="78">
        <f>VLOOKUP($D$7,ETo!$B$4:$P$88,MONTH(D66)+2,FALSE)/4</f>
        <v>30.522548252375639</v>
      </c>
      <c r="AE66" s="78">
        <f t="shared" si="27"/>
        <v>35.385969874709346</v>
      </c>
      <c r="AF66" s="79">
        <f t="shared" si="28"/>
        <v>36235.233151702378</v>
      </c>
      <c r="AG66" s="79">
        <f t="shared" si="29"/>
        <v>0</v>
      </c>
      <c r="AH66" s="79">
        <f t="shared" si="30"/>
        <v>0</v>
      </c>
      <c r="AI66" s="79">
        <f t="shared" si="31"/>
        <v>36235.233151702378</v>
      </c>
      <c r="AJ66" s="302">
        <f>VLOOKUP(E66,[0]!eff_week,3,FALSE)/1000*AB66*1600</f>
        <v>0</v>
      </c>
    </row>
    <row r="67" spans="2:36" x14ac:dyDescent="0.25">
      <c r="B67" s="84">
        <f t="shared" si="32"/>
        <v>40033</v>
      </c>
      <c r="C67" s="85">
        <f t="shared" si="33"/>
        <v>40039</v>
      </c>
      <c r="D67" s="77">
        <f t="shared" si="16"/>
        <v>40039</v>
      </c>
      <c r="E67" s="68">
        <v>41</v>
      </c>
      <c r="F67" s="266">
        <f>IF(ISERROR(VLOOKUP(E67,Crop!$N$3:$O$70,2,FALSE)),0,VLOOKUP(E67,Crop!$N$3:$O$70,2,FALSE))</f>
        <v>33</v>
      </c>
      <c r="G67" s="78">
        <f>IF(ISERROR(HLOOKUP($D$5,Kc!$B$3:$AI$57,upland_dry!F67+3,FALSE)),0,HLOOKUP($D$5,Kc!$B$3:$AI$57,upland_dry!F67+3,FALSE))</f>
        <v>0.93</v>
      </c>
      <c r="H67" s="90">
        <f t="shared" si="17"/>
        <v>640</v>
      </c>
      <c r="I67" s="91">
        <f t="shared" si="18"/>
        <v>0</v>
      </c>
      <c r="J67" s="91">
        <f t="shared" si="19"/>
        <v>0</v>
      </c>
      <c r="K67" s="91">
        <f t="shared" ref="K67:T78" si="34">IF(J66&gt;0,IF(K$26&gt;$E$9,0,VLOOKUP(K$26,$F$3:$G$23,2,FALSE)),0)</f>
        <v>0</v>
      </c>
      <c r="L67" s="91">
        <f t="shared" si="34"/>
        <v>0</v>
      </c>
      <c r="M67" s="91">
        <f t="shared" si="34"/>
        <v>0</v>
      </c>
      <c r="N67" s="91">
        <f t="shared" si="34"/>
        <v>0</v>
      </c>
      <c r="O67" s="91">
        <f t="shared" si="34"/>
        <v>0</v>
      </c>
      <c r="P67" s="91">
        <f t="shared" si="34"/>
        <v>0</v>
      </c>
      <c r="Q67" s="91">
        <f t="shared" si="34"/>
        <v>0</v>
      </c>
      <c r="R67" s="91">
        <f t="shared" si="34"/>
        <v>0</v>
      </c>
      <c r="S67" s="91">
        <f t="shared" si="34"/>
        <v>0</v>
      </c>
      <c r="T67" s="91">
        <f t="shared" si="34"/>
        <v>0</v>
      </c>
      <c r="U67" s="91">
        <f t="shared" ref="U67:AA78" si="35">IF(T66&gt;0,IF(U$26&gt;$E$9,0,VLOOKUP(U$26,$F$3:$G$23,2,FALSE)),0)</f>
        <v>0</v>
      </c>
      <c r="V67" s="91">
        <f t="shared" si="35"/>
        <v>0</v>
      </c>
      <c r="W67" s="91">
        <f t="shared" si="35"/>
        <v>0</v>
      </c>
      <c r="X67" s="91">
        <f t="shared" si="35"/>
        <v>0</v>
      </c>
      <c r="Y67" s="91">
        <f t="shared" si="35"/>
        <v>0</v>
      </c>
      <c r="Z67" s="91">
        <f t="shared" si="35"/>
        <v>0</v>
      </c>
      <c r="AA67" s="91">
        <f t="shared" si="35"/>
        <v>0</v>
      </c>
      <c r="AB67" s="95">
        <f t="shared" si="15"/>
        <v>640</v>
      </c>
      <c r="AC67" s="264">
        <f t="shared" si="24"/>
        <v>0.93</v>
      </c>
      <c r="AD67" s="78">
        <f>VLOOKUP($D$7,ETo!$B$4:$P$88,MONTH(D67)+2,FALSE)/4</f>
        <v>30.522548252375639</v>
      </c>
      <c r="AE67" s="78">
        <f t="shared" si="27"/>
        <v>35.385969874709346</v>
      </c>
      <c r="AF67" s="79">
        <f t="shared" si="28"/>
        <v>36235.233151702378</v>
      </c>
      <c r="AG67" s="79">
        <f t="shared" si="29"/>
        <v>0</v>
      </c>
      <c r="AH67" s="79">
        <f t="shared" si="30"/>
        <v>0</v>
      </c>
      <c r="AI67" s="79">
        <f t="shared" si="31"/>
        <v>36235.233151702378</v>
      </c>
      <c r="AJ67" s="302">
        <f>VLOOKUP(E67,[0]!eff_week,3,FALSE)/1000*AB67*1600</f>
        <v>0</v>
      </c>
    </row>
    <row r="68" spans="2:36" x14ac:dyDescent="0.25">
      <c r="B68" s="84">
        <f t="shared" si="32"/>
        <v>40040</v>
      </c>
      <c r="C68" s="85">
        <f t="shared" si="33"/>
        <v>40046</v>
      </c>
      <c r="D68" s="77">
        <f t="shared" si="16"/>
        <v>40046</v>
      </c>
      <c r="E68" s="68">
        <v>42</v>
      </c>
      <c r="F68" s="266">
        <f>IF(ISERROR(VLOOKUP(E68,Crop!$N$3:$O$70,2,FALSE)),0,VLOOKUP(E68,Crop!$N$3:$O$70,2,FALSE))</f>
        <v>34</v>
      </c>
      <c r="G68" s="78">
        <f>IF(ISERROR(HLOOKUP($D$5,Kc!$B$3:$AI$57,upland_dry!F68+3,FALSE)),0,HLOOKUP($D$5,Kc!$B$3:$AI$57,upland_dry!F68+3,FALSE))</f>
        <v>0.93</v>
      </c>
      <c r="H68" s="90">
        <f t="shared" si="17"/>
        <v>640</v>
      </c>
      <c r="I68" s="91">
        <f t="shared" si="18"/>
        <v>0</v>
      </c>
      <c r="J68" s="91">
        <f t="shared" si="19"/>
        <v>0</v>
      </c>
      <c r="K68" s="91">
        <f t="shared" si="34"/>
        <v>0</v>
      </c>
      <c r="L68" s="91">
        <f t="shared" si="34"/>
        <v>0</v>
      </c>
      <c r="M68" s="91">
        <f t="shared" si="34"/>
        <v>0</v>
      </c>
      <c r="N68" s="91">
        <f t="shared" si="34"/>
        <v>0</v>
      </c>
      <c r="O68" s="91">
        <f t="shared" si="34"/>
        <v>0</v>
      </c>
      <c r="P68" s="91">
        <f t="shared" si="34"/>
        <v>0</v>
      </c>
      <c r="Q68" s="91">
        <f t="shared" si="34"/>
        <v>0</v>
      </c>
      <c r="R68" s="91">
        <f t="shared" si="34"/>
        <v>0</v>
      </c>
      <c r="S68" s="91">
        <f t="shared" si="34"/>
        <v>0</v>
      </c>
      <c r="T68" s="91">
        <f t="shared" si="34"/>
        <v>0</v>
      </c>
      <c r="U68" s="91">
        <f t="shared" si="35"/>
        <v>0</v>
      </c>
      <c r="V68" s="91">
        <f t="shared" si="35"/>
        <v>0</v>
      </c>
      <c r="W68" s="91">
        <f t="shared" si="35"/>
        <v>0</v>
      </c>
      <c r="X68" s="91">
        <f t="shared" si="35"/>
        <v>0</v>
      </c>
      <c r="Y68" s="91">
        <f t="shared" si="35"/>
        <v>0</v>
      </c>
      <c r="Z68" s="91">
        <f t="shared" si="35"/>
        <v>0</v>
      </c>
      <c r="AA68" s="91">
        <f t="shared" si="35"/>
        <v>0</v>
      </c>
      <c r="AB68" s="95">
        <f t="shared" si="15"/>
        <v>640</v>
      </c>
      <c r="AC68" s="264">
        <f t="shared" si="24"/>
        <v>0.93</v>
      </c>
      <c r="AD68" s="78">
        <f>VLOOKUP($D$7,ETo!$B$4:$P$88,MONTH(D68)+2,FALSE)/4</f>
        <v>30.522548252375639</v>
      </c>
      <c r="AE68" s="78">
        <f t="shared" si="27"/>
        <v>35.385969874709346</v>
      </c>
      <c r="AF68" s="79">
        <f t="shared" si="28"/>
        <v>36235.233151702378</v>
      </c>
      <c r="AG68" s="79">
        <f t="shared" si="29"/>
        <v>0</v>
      </c>
      <c r="AH68" s="79">
        <f t="shared" si="30"/>
        <v>0</v>
      </c>
      <c r="AI68" s="79">
        <f t="shared" si="31"/>
        <v>36235.233151702378</v>
      </c>
      <c r="AJ68" s="302">
        <f>VLOOKUP(E68,[0]!eff_week,3,FALSE)/1000*AB68*1600</f>
        <v>0</v>
      </c>
    </row>
    <row r="69" spans="2:36" x14ac:dyDescent="0.25">
      <c r="B69" s="84">
        <f t="shared" si="32"/>
        <v>40047</v>
      </c>
      <c r="C69" s="85">
        <f t="shared" si="33"/>
        <v>40053</v>
      </c>
      <c r="D69" s="77">
        <f t="shared" si="16"/>
        <v>40053</v>
      </c>
      <c r="E69" s="68">
        <v>43</v>
      </c>
      <c r="F69" s="266">
        <f>IF(ISERROR(VLOOKUP(E69,Crop!$N$3:$O$70,2,FALSE)),0,VLOOKUP(E69,Crop!$N$3:$O$70,2,FALSE))</f>
        <v>35</v>
      </c>
      <c r="G69" s="78">
        <f>IF(ISERROR(HLOOKUP($D$5,Kc!$B$3:$AI$57,upland_dry!F69+3,FALSE)),0,HLOOKUP($D$5,Kc!$B$3:$AI$57,upland_dry!F69+3,FALSE))</f>
        <v>0.93</v>
      </c>
      <c r="H69" s="90">
        <f t="shared" si="17"/>
        <v>640</v>
      </c>
      <c r="I69" s="91">
        <f t="shared" si="18"/>
        <v>0</v>
      </c>
      <c r="J69" s="91">
        <f t="shared" si="19"/>
        <v>0</v>
      </c>
      <c r="K69" s="91">
        <f t="shared" si="34"/>
        <v>0</v>
      </c>
      <c r="L69" s="91">
        <f t="shared" si="34"/>
        <v>0</v>
      </c>
      <c r="M69" s="91">
        <f t="shared" si="34"/>
        <v>0</v>
      </c>
      <c r="N69" s="91">
        <f t="shared" si="34"/>
        <v>0</v>
      </c>
      <c r="O69" s="91">
        <f t="shared" si="34"/>
        <v>0</v>
      </c>
      <c r="P69" s="91">
        <f t="shared" si="34"/>
        <v>0</v>
      </c>
      <c r="Q69" s="91">
        <f t="shared" si="34"/>
        <v>0</v>
      </c>
      <c r="R69" s="91">
        <f t="shared" si="34"/>
        <v>0</v>
      </c>
      <c r="S69" s="91">
        <f t="shared" si="34"/>
        <v>0</v>
      </c>
      <c r="T69" s="91">
        <f t="shared" si="34"/>
        <v>0</v>
      </c>
      <c r="U69" s="91">
        <f t="shared" si="35"/>
        <v>0</v>
      </c>
      <c r="V69" s="91">
        <f t="shared" si="35"/>
        <v>0</v>
      </c>
      <c r="W69" s="91">
        <f t="shared" si="35"/>
        <v>0</v>
      </c>
      <c r="X69" s="91">
        <f t="shared" si="35"/>
        <v>0</v>
      </c>
      <c r="Y69" s="91">
        <f t="shared" si="35"/>
        <v>0</v>
      </c>
      <c r="Z69" s="91">
        <f t="shared" si="35"/>
        <v>0</v>
      </c>
      <c r="AA69" s="91">
        <f t="shared" si="35"/>
        <v>0</v>
      </c>
      <c r="AB69" s="95">
        <f t="shared" si="15"/>
        <v>640</v>
      </c>
      <c r="AC69" s="264">
        <f t="shared" si="24"/>
        <v>0.93</v>
      </c>
      <c r="AD69" s="78">
        <f>VLOOKUP($D$7,ETo!$B$4:$P$88,MONTH(D69)+2,FALSE)/4</f>
        <v>30.522548252375639</v>
      </c>
      <c r="AE69" s="78">
        <f t="shared" si="27"/>
        <v>35.385969874709346</v>
      </c>
      <c r="AF69" s="79">
        <f t="shared" si="28"/>
        <v>36235.233151702378</v>
      </c>
      <c r="AG69" s="79">
        <f t="shared" si="29"/>
        <v>0</v>
      </c>
      <c r="AH69" s="79">
        <f t="shared" si="30"/>
        <v>0</v>
      </c>
      <c r="AI69" s="79">
        <f t="shared" si="31"/>
        <v>36235.233151702378</v>
      </c>
      <c r="AJ69" s="302">
        <f>VLOOKUP(E69,[0]!eff_week,3,FALSE)/1000*AB69*1600</f>
        <v>0</v>
      </c>
    </row>
    <row r="70" spans="2:36" x14ac:dyDescent="0.25">
      <c r="B70" s="84">
        <f t="shared" si="32"/>
        <v>40054</v>
      </c>
      <c r="C70" s="85">
        <f t="shared" si="33"/>
        <v>40060</v>
      </c>
      <c r="D70" s="77">
        <f t="shared" si="16"/>
        <v>40060</v>
      </c>
      <c r="E70" s="68">
        <v>44</v>
      </c>
      <c r="F70" s="266">
        <f>IF(ISERROR(VLOOKUP(E70,Crop!$N$3:$O$70,2,FALSE)),0,VLOOKUP(E70,Crop!$N$3:$O$70,2,FALSE))</f>
        <v>36</v>
      </c>
      <c r="G70" s="78">
        <f>IF(ISERROR(HLOOKUP($D$5,Kc!$B$3:$AI$57,upland_dry!F70+3,FALSE)),0,HLOOKUP($D$5,Kc!$B$3:$AI$57,upland_dry!F70+3,FALSE))</f>
        <v>0.63</v>
      </c>
      <c r="H70" s="90">
        <f t="shared" si="17"/>
        <v>640</v>
      </c>
      <c r="I70" s="91">
        <f t="shared" si="18"/>
        <v>0</v>
      </c>
      <c r="J70" s="91">
        <f t="shared" si="19"/>
        <v>0</v>
      </c>
      <c r="K70" s="91">
        <f t="shared" si="34"/>
        <v>0</v>
      </c>
      <c r="L70" s="91">
        <f t="shared" si="34"/>
        <v>0</v>
      </c>
      <c r="M70" s="91">
        <f t="shared" si="34"/>
        <v>0</v>
      </c>
      <c r="N70" s="91">
        <f t="shared" si="34"/>
        <v>0</v>
      </c>
      <c r="O70" s="91">
        <f t="shared" si="34"/>
        <v>0</v>
      </c>
      <c r="P70" s="91">
        <f t="shared" si="34"/>
        <v>0</v>
      </c>
      <c r="Q70" s="91">
        <f t="shared" si="34"/>
        <v>0</v>
      </c>
      <c r="R70" s="91">
        <f t="shared" si="34"/>
        <v>0</v>
      </c>
      <c r="S70" s="91">
        <f t="shared" si="34"/>
        <v>0</v>
      </c>
      <c r="T70" s="91">
        <f t="shared" si="34"/>
        <v>0</v>
      </c>
      <c r="U70" s="91">
        <f t="shared" si="35"/>
        <v>0</v>
      </c>
      <c r="V70" s="91">
        <f t="shared" si="35"/>
        <v>0</v>
      </c>
      <c r="W70" s="91">
        <f t="shared" si="35"/>
        <v>0</v>
      </c>
      <c r="X70" s="91">
        <f t="shared" si="35"/>
        <v>0</v>
      </c>
      <c r="Y70" s="91">
        <f t="shared" si="35"/>
        <v>0</v>
      </c>
      <c r="Z70" s="91">
        <f t="shared" si="35"/>
        <v>0</v>
      </c>
      <c r="AA70" s="91">
        <f t="shared" si="35"/>
        <v>0</v>
      </c>
      <c r="AB70" s="95">
        <f t="shared" si="15"/>
        <v>640</v>
      </c>
      <c r="AC70" s="264">
        <f t="shared" si="24"/>
        <v>0.63</v>
      </c>
      <c r="AD70" s="78">
        <f>VLOOKUP($D$7,ETo!$B$4:$P$88,MONTH(D70)+2,FALSE)/4</f>
        <v>28.77779670745727</v>
      </c>
      <c r="AE70" s="78">
        <f t="shared" si="27"/>
        <v>25.130011925698081</v>
      </c>
      <c r="AF70" s="79">
        <f t="shared" si="28"/>
        <v>25733.132211914839</v>
      </c>
      <c r="AG70" s="79">
        <f t="shared" si="29"/>
        <v>0</v>
      </c>
      <c r="AH70" s="79">
        <f t="shared" si="30"/>
        <v>0</v>
      </c>
      <c r="AI70" s="79">
        <f t="shared" si="31"/>
        <v>25733.132211914839</v>
      </c>
      <c r="AJ70" s="302">
        <f>VLOOKUP(E70,[0]!eff_week,3,FALSE)/1000*AB70*1600</f>
        <v>0</v>
      </c>
    </row>
    <row r="71" spans="2:36" x14ac:dyDescent="0.25">
      <c r="B71" s="84">
        <f t="shared" si="32"/>
        <v>40061</v>
      </c>
      <c r="C71" s="85">
        <f t="shared" si="33"/>
        <v>40067</v>
      </c>
      <c r="D71" s="77">
        <f t="shared" si="16"/>
        <v>40067</v>
      </c>
      <c r="E71" s="68">
        <v>45</v>
      </c>
      <c r="F71" s="266">
        <f>IF(ISERROR(VLOOKUP(E71,Crop!$N$3:$O$70,2,FALSE)),0,VLOOKUP(E71,Crop!$N$3:$O$70,2,FALSE))</f>
        <v>37</v>
      </c>
      <c r="G71" s="78">
        <f>IF(ISERROR(HLOOKUP($D$5,Kc!$B$3:$AI$57,upland_dry!F71+3,FALSE)),0,HLOOKUP($D$5,Kc!$B$3:$AI$57,upland_dry!F71+3,FALSE))</f>
        <v>0.63</v>
      </c>
      <c r="H71" s="90">
        <f t="shared" si="17"/>
        <v>640</v>
      </c>
      <c r="I71" s="91">
        <f t="shared" si="18"/>
        <v>0</v>
      </c>
      <c r="J71" s="91">
        <f t="shared" si="19"/>
        <v>0</v>
      </c>
      <c r="K71" s="91">
        <f t="shared" si="34"/>
        <v>0</v>
      </c>
      <c r="L71" s="91">
        <f t="shared" si="34"/>
        <v>0</v>
      </c>
      <c r="M71" s="91">
        <f t="shared" si="34"/>
        <v>0</v>
      </c>
      <c r="N71" s="91">
        <f t="shared" si="34"/>
        <v>0</v>
      </c>
      <c r="O71" s="91">
        <f t="shared" si="34"/>
        <v>0</v>
      </c>
      <c r="P71" s="91">
        <f t="shared" si="34"/>
        <v>0</v>
      </c>
      <c r="Q71" s="91">
        <f t="shared" si="34"/>
        <v>0</v>
      </c>
      <c r="R71" s="91">
        <f t="shared" si="34"/>
        <v>0</v>
      </c>
      <c r="S71" s="91">
        <f t="shared" si="34"/>
        <v>0</v>
      </c>
      <c r="T71" s="91">
        <f t="shared" si="34"/>
        <v>0</v>
      </c>
      <c r="U71" s="91">
        <f t="shared" si="35"/>
        <v>0</v>
      </c>
      <c r="V71" s="91">
        <f t="shared" si="35"/>
        <v>0</v>
      </c>
      <c r="W71" s="91">
        <f t="shared" si="35"/>
        <v>0</v>
      </c>
      <c r="X71" s="91">
        <f t="shared" si="35"/>
        <v>0</v>
      </c>
      <c r="Y71" s="91">
        <f t="shared" si="35"/>
        <v>0</v>
      </c>
      <c r="Z71" s="91">
        <f t="shared" si="35"/>
        <v>0</v>
      </c>
      <c r="AA71" s="91">
        <f t="shared" si="35"/>
        <v>0</v>
      </c>
      <c r="AB71" s="95">
        <f t="shared" si="15"/>
        <v>640</v>
      </c>
      <c r="AC71" s="264">
        <f t="shared" si="24"/>
        <v>0.63</v>
      </c>
      <c r="AD71" s="78">
        <f>VLOOKUP($D$7,ETo!$B$4:$P$88,MONTH(D71)+2,FALSE)/4</f>
        <v>28.77779670745727</v>
      </c>
      <c r="AE71" s="78">
        <f t="shared" si="27"/>
        <v>25.130011925698081</v>
      </c>
      <c r="AF71" s="79">
        <f t="shared" si="28"/>
        <v>25733.132211914839</v>
      </c>
      <c r="AG71" s="79">
        <f t="shared" si="29"/>
        <v>0</v>
      </c>
      <c r="AH71" s="79">
        <f t="shared" si="30"/>
        <v>0</v>
      </c>
      <c r="AI71" s="79">
        <f t="shared" si="31"/>
        <v>25733.132211914839</v>
      </c>
      <c r="AJ71" s="302">
        <f>VLOOKUP(E71,[0]!eff_week,3,FALSE)/1000*AB71*1600</f>
        <v>0</v>
      </c>
    </row>
    <row r="72" spans="2:36" x14ac:dyDescent="0.25">
      <c r="B72" s="84">
        <f t="shared" si="32"/>
        <v>40068</v>
      </c>
      <c r="C72" s="85">
        <f t="shared" si="33"/>
        <v>40074</v>
      </c>
      <c r="D72" s="77">
        <f t="shared" si="16"/>
        <v>40074</v>
      </c>
      <c r="E72" s="68">
        <v>46</v>
      </c>
      <c r="F72" s="266">
        <f>IF(ISERROR(VLOOKUP(E72,Crop!$N$3:$O$70,2,FALSE)),0,VLOOKUP(E72,Crop!$N$3:$O$70,2,FALSE))</f>
        <v>38</v>
      </c>
      <c r="G72" s="78">
        <f>IF(ISERROR(HLOOKUP($D$5,Kc!$B$3:$AI$57,upland_dry!F72+3,FALSE)),0,HLOOKUP($D$5,Kc!$B$3:$AI$57,upland_dry!F72+3,FALSE))</f>
        <v>0.63</v>
      </c>
      <c r="H72" s="90">
        <f t="shared" si="17"/>
        <v>640</v>
      </c>
      <c r="I72" s="91">
        <f t="shared" si="18"/>
        <v>0</v>
      </c>
      <c r="J72" s="91">
        <f t="shared" si="19"/>
        <v>0</v>
      </c>
      <c r="K72" s="91">
        <f t="shared" si="34"/>
        <v>0</v>
      </c>
      <c r="L72" s="91">
        <f t="shared" si="34"/>
        <v>0</v>
      </c>
      <c r="M72" s="91">
        <f t="shared" si="34"/>
        <v>0</v>
      </c>
      <c r="N72" s="91">
        <f t="shared" si="34"/>
        <v>0</v>
      </c>
      <c r="O72" s="91">
        <f t="shared" si="34"/>
        <v>0</v>
      </c>
      <c r="P72" s="91">
        <f t="shared" si="34"/>
        <v>0</v>
      </c>
      <c r="Q72" s="91">
        <f t="shared" si="34"/>
        <v>0</v>
      </c>
      <c r="R72" s="91">
        <f t="shared" si="34"/>
        <v>0</v>
      </c>
      <c r="S72" s="91">
        <f t="shared" si="34"/>
        <v>0</v>
      </c>
      <c r="T72" s="91">
        <f t="shared" si="34"/>
        <v>0</v>
      </c>
      <c r="U72" s="91">
        <f t="shared" si="35"/>
        <v>0</v>
      </c>
      <c r="V72" s="91">
        <f t="shared" si="35"/>
        <v>0</v>
      </c>
      <c r="W72" s="91">
        <f t="shared" si="35"/>
        <v>0</v>
      </c>
      <c r="X72" s="91">
        <f t="shared" si="35"/>
        <v>0</v>
      </c>
      <c r="Y72" s="91">
        <f t="shared" si="35"/>
        <v>0</v>
      </c>
      <c r="Z72" s="91">
        <f t="shared" si="35"/>
        <v>0</v>
      </c>
      <c r="AA72" s="91">
        <f t="shared" si="35"/>
        <v>0</v>
      </c>
      <c r="AB72" s="95">
        <f t="shared" si="15"/>
        <v>640</v>
      </c>
      <c r="AC72" s="264">
        <f t="shared" si="24"/>
        <v>0.63</v>
      </c>
      <c r="AD72" s="78">
        <f>VLOOKUP($D$7,ETo!$B$4:$P$88,MONTH(D72)+2,FALSE)/4</f>
        <v>28.77779670745727</v>
      </c>
      <c r="AE72" s="78">
        <f t="shared" si="27"/>
        <v>25.130011925698081</v>
      </c>
      <c r="AF72" s="79">
        <f t="shared" si="28"/>
        <v>25733.132211914839</v>
      </c>
      <c r="AG72" s="79">
        <f t="shared" si="29"/>
        <v>0</v>
      </c>
      <c r="AH72" s="79">
        <f t="shared" si="30"/>
        <v>0</v>
      </c>
      <c r="AI72" s="79">
        <f t="shared" si="31"/>
        <v>25733.132211914839</v>
      </c>
      <c r="AJ72" s="302">
        <f>VLOOKUP(E72,[0]!eff_week,3,FALSE)/1000*AB72*1600</f>
        <v>0</v>
      </c>
    </row>
    <row r="73" spans="2:36" x14ac:dyDescent="0.25">
      <c r="B73" s="84">
        <f t="shared" si="32"/>
        <v>40075</v>
      </c>
      <c r="C73" s="85">
        <f t="shared" si="33"/>
        <v>40081</v>
      </c>
      <c r="D73" s="77">
        <f t="shared" si="16"/>
        <v>40081</v>
      </c>
      <c r="E73" s="68">
        <v>47</v>
      </c>
      <c r="F73" s="266">
        <f>IF(ISERROR(VLOOKUP(E73,Crop!$N$3:$O$70,2,FALSE)),0,VLOOKUP(E73,Crop!$N$3:$O$70,2,FALSE))</f>
        <v>39</v>
      </c>
      <c r="G73" s="78">
        <f>IF(ISERROR(HLOOKUP($D$5,Kc!$B$3:$AI$57,upland_dry!F73+3,FALSE)),0,HLOOKUP($D$5,Kc!$B$3:$AI$57,upland_dry!F73+3,FALSE))</f>
        <v>0.63</v>
      </c>
      <c r="H73" s="90">
        <f t="shared" si="17"/>
        <v>640</v>
      </c>
      <c r="I73" s="91">
        <f t="shared" si="18"/>
        <v>0</v>
      </c>
      <c r="J73" s="91">
        <f t="shared" si="19"/>
        <v>0</v>
      </c>
      <c r="K73" s="91">
        <f t="shared" si="34"/>
        <v>0</v>
      </c>
      <c r="L73" s="91">
        <f t="shared" si="34"/>
        <v>0</v>
      </c>
      <c r="M73" s="91">
        <f t="shared" si="34"/>
        <v>0</v>
      </c>
      <c r="N73" s="91">
        <f t="shared" si="34"/>
        <v>0</v>
      </c>
      <c r="O73" s="91">
        <f t="shared" si="34"/>
        <v>0</v>
      </c>
      <c r="P73" s="91">
        <f t="shared" si="34"/>
        <v>0</v>
      </c>
      <c r="Q73" s="91">
        <f t="shared" si="34"/>
        <v>0</v>
      </c>
      <c r="R73" s="91">
        <f t="shared" si="34"/>
        <v>0</v>
      </c>
      <c r="S73" s="91">
        <f t="shared" si="34"/>
        <v>0</v>
      </c>
      <c r="T73" s="91">
        <f t="shared" si="34"/>
        <v>0</v>
      </c>
      <c r="U73" s="91">
        <f t="shared" si="35"/>
        <v>0</v>
      </c>
      <c r="V73" s="91">
        <f t="shared" si="35"/>
        <v>0</v>
      </c>
      <c r="W73" s="91">
        <f t="shared" si="35"/>
        <v>0</v>
      </c>
      <c r="X73" s="91">
        <f t="shared" si="35"/>
        <v>0</v>
      </c>
      <c r="Y73" s="91">
        <f t="shared" si="35"/>
        <v>0</v>
      </c>
      <c r="Z73" s="91">
        <f t="shared" si="35"/>
        <v>0</v>
      </c>
      <c r="AA73" s="91">
        <f t="shared" si="35"/>
        <v>0</v>
      </c>
      <c r="AB73" s="95">
        <f t="shared" si="15"/>
        <v>640</v>
      </c>
      <c r="AC73" s="264">
        <f t="shared" si="24"/>
        <v>0.63</v>
      </c>
      <c r="AD73" s="78">
        <f>VLOOKUP($D$7,ETo!$B$4:$P$88,MONTH(D73)+2,FALSE)/4</f>
        <v>28.77779670745727</v>
      </c>
      <c r="AE73" s="78">
        <f t="shared" si="27"/>
        <v>25.130011925698081</v>
      </c>
      <c r="AF73" s="79">
        <f t="shared" si="28"/>
        <v>25733.132211914839</v>
      </c>
      <c r="AG73" s="79">
        <f t="shared" si="29"/>
        <v>0</v>
      </c>
      <c r="AH73" s="79">
        <f t="shared" si="30"/>
        <v>0</v>
      </c>
      <c r="AI73" s="79">
        <f t="shared" si="31"/>
        <v>25733.132211914839</v>
      </c>
      <c r="AJ73" s="302">
        <f>VLOOKUP(E73,[0]!eff_week,3,FALSE)/1000*AB73*1600</f>
        <v>0</v>
      </c>
    </row>
    <row r="74" spans="2:36" x14ac:dyDescent="0.25">
      <c r="B74" s="84">
        <f t="shared" si="32"/>
        <v>40082</v>
      </c>
      <c r="C74" s="85">
        <f t="shared" si="33"/>
        <v>40088</v>
      </c>
      <c r="D74" s="77">
        <f t="shared" si="16"/>
        <v>40088</v>
      </c>
      <c r="E74" s="68">
        <v>48</v>
      </c>
      <c r="F74" s="266">
        <f>IF(ISERROR(VLOOKUP(E74,Crop!$N$3:$O$70,2,FALSE)),0,VLOOKUP(E74,Crop!$N$3:$O$70,2,FALSE))</f>
        <v>40</v>
      </c>
      <c r="G74" s="78">
        <f>IF(ISERROR(HLOOKUP($D$5,Kc!$B$3:$AI$57,upland_dry!F74+3,FALSE)),0,HLOOKUP($D$5,Kc!$B$3:$AI$57,upland_dry!F74+3,FALSE))</f>
        <v>0.63</v>
      </c>
      <c r="H74" s="90">
        <f t="shared" si="17"/>
        <v>640</v>
      </c>
      <c r="I74" s="91">
        <f t="shared" si="18"/>
        <v>0</v>
      </c>
      <c r="J74" s="91">
        <f t="shared" si="19"/>
        <v>0</v>
      </c>
      <c r="K74" s="91">
        <f t="shared" si="34"/>
        <v>0</v>
      </c>
      <c r="L74" s="91">
        <f t="shared" si="34"/>
        <v>0</v>
      </c>
      <c r="M74" s="91">
        <f t="shared" si="34"/>
        <v>0</v>
      </c>
      <c r="N74" s="91">
        <f t="shared" si="34"/>
        <v>0</v>
      </c>
      <c r="O74" s="91">
        <f t="shared" si="34"/>
        <v>0</v>
      </c>
      <c r="P74" s="91">
        <f t="shared" si="34"/>
        <v>0</v>
      </c>
      <c r="Q74" s="91">
        <f t="shared" si="34"/>
        <v>0</v>
      </c>
      <c r="R74" s="91">
        <f t="shared" si="34"/>
        <v>0</v>
      </c>
      <c r="S74" s="91">
        <f t="shared" si="34"/>
        <v>0</v>
      </c>
      <c r="T74" s="91">
        <f t="shared" si="34"/>
        <v>0</v>
      </c>
      <c r="U74" s="91">
        <f t="shared" si="35"/>
        <v>0</v>
      </c>
      <c r="V74" s="91">
        <f t="shared" si="35"/>
        <v>0</v>
      </c>
      <c r="W74" s="91">
        <f t="shared" si="35"/>
        <v>0</v>
      </c>
      <c r="X74" s="91">
        <f t="shared" si="35"/>
        <v>0</v>
      </c>
      <c r="Y74" s="91">
        <f t="shared" si="35"/>
        <v>0</v>
      </c>
      <c r="Z74" s="91">
        <f t="shared" si="35"/>
        <v>0</v>
      </c>
      <c r="AA74" s="91">
        <f t="shared" si="35"/>
        <v>0</v>
      </c>
      <c r="AB74" s="95">
        <f t="shared" si="15"/>
        <v>640</v>
      </c>
      <c r="AC74" s="264">
        <f t="shared" si="24"/>
        <v>0.63</v>
      </c>
      <c r="AD74" s="78">
        <f>VLOOKUP($D$7,ETo!$B$4:$P$88,MONTH(D74)+2,FALSE)/4</f>
        <v>30.782578129054563</v>
      </c>
      <c r="AE74" s="78">
        <f t="shared" si="27"/>
        <v>26.393024221304376</v>
      </c>
      <c r="AF74" s="79">
        <f t="shared" si="28"/>
        <v>27026.456802615681</v>
      </c>
      <c r="AG74" s="79">
        <f t="shared" si="29"/>
        <v>0</v>
      </c>
      <c r="AH74" s="79">
        <f t="shared" si="30"/>
        <v>0</v>
      </c>
      <c r="AI74" s="79">
        <f t="shared" si="31"/>
        <v>27026.456802615681</v>
      </c>
      <c r="AJ74" s="302">
        <f>VLOOKUP(E74,[0]!eff_week,3,FALSE)/1000*AB74*1600</f>
        <v>0</v>
      </c>
    </row>
    <row r="75" spans="2:36" x14ac:dyDescent="0.25">
      <c r="B75" s="84">
        <f t="shared" si="32"/>
        <v>40089</v>
      </c>
      <c r="C75" s="85">
        <f t="shared" si="33"/>
        <v>40095</v>
      </c>
      <c r="D75" s="77">
        <f t="shared" si="16"/>
        <v>40095</v>
      </c>
      <c r="E75" s="68">
        <v>49</v>
      </c>
      <c r="F75" s="266">
        <f>IF(ISERROR(VLOOKUP(E75,Crop!$N$3:$O$70,2,FALSE)),0,VLOOKUP(E75,Crop!$N$3:$O$70,2,FALSE))</f>
        <v>41</v>
      </c>
      <c r="G75" s="78">
        <f>IF(ISERROR(HLOOKUP($D$5,Kc!$B$3:$AI$57,upland_dry!F75+3,FALSE)),0,HLOOKUP($D$5,Kc!$B$3:$AI$57,upland_dry!F75+3,FALSE))</f>
        <v>0.52</v>
      </c>
      <c r="H75" s="90">
        <f t="shared" si="17"/>
        <v>640</v>
      </c>
      <c r="I75" s="91">
        <f t="shared" si="18"/>
        <v>0</v>
      </c>
      <c r="J75" s="91">
        <f t="shared" si="19"/>
        <v>0</v>
      </c>
      <c r="K75" s="91">
        <f t="shared" si="34"/>
        <v>0</v>
      </c>
      <c r="L75" s="91">
        <f t="shared" si="34"/>
        <v>0</v>
      </c>
      <c r="M75" s="91">
        <f t="shared" si="34"/>
        <v>0</v>
      </c>
      <c r="N75" s="91">
        <f t="shared" si="34"/>
        <v>0</v>
      </c>
      <c r="O75" s="91">
        <f t="shared" si="34"/>
        <v>0</v>
      </c>
      <c r="P75" s="91">
        <f t="shared" si="34"/>
        <v>0</v>
      </c>
      <c r="Q75" s="91">
        <f t="shared" si="34"/>
        <v>0</v>
      </c>
      <c r="R75" s="91">
        <f t="shared" si="34"/>
        <v>0</v>
      </c>
      <c r="S75" s="91">
        <f t="shared" si="34"/>
        <v>0</v>
      </c>
      <c r="T75" s="91">
        <f t="shared" si="34"/>
        <v>0</v>
      </c>
      <c r="U75" s="91">
        <f t="shared" si="35"/>
        <v>0</v>
      </c>
      <c r="V75" s="91">
        <f t="shared" si="35"/>
        <v>0</v>
      </c>
      <c r="W75" s="91">
        <f t="shared" si="35"/>
        <v>0</v>
      </c>
      <c r="X75" s="91">
        <f t="shared" si="35"/>
        <v>0</v>
      </c>
      <c r="Y75" s="91">
        <f t="shared" si="35"/>
        <v>0</v>
      </c>
      <c r="Z75" s="91">
        <f t="shared" si="35"/>
        <v>0</v>
      </c>
      <c r="AA75" s="91">
        <f t="shared" si="35"/>
        <v>0</v>
      </c>
      <c r="AB75" s="95">
        <f t="shared" si="15"/>
        <v>640</v>
      </c>
      <c r="AC75" s="264">
        <f t="shared" si="24"/>
        <v>0.52</v>
      </c>
      <c r="AD75" s="78">
        <f>VLOOKUP($D$7,ETo!$B$4:$P$88,MONTH(D75)+2,FALSE)/4</f>
        <v>30.782578129054563</v>
      </c>
      <c r="AE75" s="78">
        <f t="shared" si="27"/>
        <v>23.006940627108374</v>
      </c>
      <c r="AF75" s="79">
        <f t="shared" si="28"/>
        <v>23559.107202158979</v>
      </c>
      <c r="AG75" s="79">
        <f t="shared" si="29"/>
        <v>0</v>
      </c>
      <c r="AH75" s="79">
        <f t="shared" si="30"/>
        <v>0</v>
      </c>
      <c r="AI75" s="79">
        <f t="shared" si="31"/>
        <v>23559.107202158979</v>
      </c>
      <c r="AJ75" s="302">
        <f>VLOOKUP(E75,[0]!eff_week,3,FALSE)/1000*AB75*1600</f>
        <v>0</v>
      </c>
    </row>
    <row r="76" spans="2:36" x14ac:dyDescent="0.25">
      <c r="B76" s="84">
        <f t="shared" si="32"/>
        <v>40096</v>
      </c>
      <c r="C76" s="85">
        <f t="shared" si="33"/>
        <v>40102</v>
      </c>
      <c r="D76" s="77">
        <f t="shared" si="16"/>
        <v>40102</v>
      </c>
      <c r="E76" s="68">
        <v>50</v>
      </c>
      <c r="F76" s="266">
        <f>IF(ISERROR(VLOOKUP(E76,Crop!$N$3:$O$70,2,FALSE)),0,VLOOKUP(E76,Crop!$N$3:$O$70,2,FALSE))</f>
        <v>42</v>
      </c>
      <c r="G76" s="78">
        <f>IF(ISERROR(HLOOKUP($D$5,Kc!$B$3:$AI$57,upland_dry!F76+3,FALSE)),0,HLOOKUP($D$5,Kc!$B$3:$AI$57,upland_dry!F76+3,FALSE))</f>
        <v>0.52</v>
      </c>
      <c r="H76" s="90">
        <f t="shared" si="17"/>
        <v>640</v>
      </c>
      <c r="I76" s="91">
        <f t="shared" si="18"/>
        <v>0</v>
      </c>
      <c r="J76" s="91">
        <f t="shared" si="19"/>
        <v>0</v>
      </c>
      <c r="K76" s="91">
        <f t="shared" si="34"/>
        <v>0</v>
      </c>
      <c r="L76" s="91">
        <f t="shared" si="34"/>
        <v>0</v>
      </c>
      <c r="M76" s="91">
        <f t="shared" si="34"/>
        <v>0</v>
      </c>
      <c r="N76" s="91">
        <f t="shared" si="34"/>
        <v>0</v>
      </c>
      <c r="O76" s="91">
        <f t="shared" si="34"/>
        <v>0</v>
      </c>
      <c r="P76" s="91">
        <f t="shared" si="34"/>
        <v>0</v>
      </c>
      <c r="Q76" s="91">
        <f t="shared" si="34"/>
        <v>0</v>
      </c>
      <c r="R76" s="91">
        <f t="shared" si="34"/>
        <v>0</v>
      </c>
      <c r="S76" s="91">
        <f t="shared" si="34"/>
        <v>0</v>
      </c>
      <c r="T76" s="91">
        <f t="shared" si="34"/>
        <v>0</v>
      </c>
      <c r="U76" s="91">
        <f t="shared" si="35"/>
        <v>0</v>
      </c>
      <c r="V76" s="91">
        <f t="shared" si="35"/>
        <v>0</v>
      </c>
      <c r="W76" s="91">
        <f t="shared" si="35"/>
        <v>0</v>
      </c>
      <c r="X76" s="91">
        <f t="shared" si="35"/>
        <v>0</v>
      </c>
      <c r="Y76" s="91">
        <f t="shared" si="35"/>
        <v>0</v>
      </c>
      <c r="Z76" s="91">
        <f t="shared" si="35"/>
        <v>0</v>
      </c>
      <c r="AA76" s="91">
        <f t="shared" si="35"/>
        <v>0</v>
      </c>
      <c r="AB76" s="95">
        <f t="shared" si="15"/>
        <v>640</v>
      </c>
      <c r="AC76" s="264">
        <f t="shared" si="24"/>
        <v>0.52</v>
      </c>
      <c r="AD76" s="78">
        <f>VLOOKUP($D$7,ETo!$B$4:$P$88,MONTH(D76)+2,FALSE)/4</f>
        <v>30.782578129054563</v>
      </c>
      <c r="AE76" s="78">
        <f t="shared" si="27"/>
        <v>23.006940627108374</v>
      </c>
      <c r="AF76" s="79">
        <f t="shared" si="28"/>
        <v>23559.107202158979</v>
      </c>
      <c r="AG76" s="79">
        <f t="shared" si="29"/>
        <v>0</v>
      </c>
      <c r="AH76" s="79">
        <f t="shared" si="30"/>
        <v>0</v>
      </c>
      <c r="AI76" s="79">
        <f t="shared" si="31"/>
        <v>23559.107202158979</v>
      </c>
      <c r="AJ76" s="302">
        <f>VLOOKUP(E76,[0]!eff_week,3,FALSE)/1000*AB76*1600</f>
        <v>0</v>
      </c>
    </row>
    <row r="77" spans="2:36" x14ac:dyDescent="0.25">
      <c r="B77" s="84">
        <f t="shared" si="32"/>
        <v>40103</v>
      </c>
      <c r="C77" s="85">
        <f t="shared" si="33"/>
        <v>40109</v>
      </c>
      <c r="D77" s="77">
        <f t="shared" si="16"/>
        <v>40109</v>
      </c>
      <c r="E77" s="68">
        <v>51</v>
      </c>
      <c r="F77" s="266">
        <f>IF(ISERROR(VLOOKUP(E77,Crop!$N$3:$O$70,2,FALSE)),0,VLOOKUP(E77,Crop!$N$3:$O$70,2,FALSE))</f>
        <v>43</v>
      </c>
      <c r="G77" s="78">
        <f>IF(ISERROR(HLOOKUP($D$5,Kc!$B$3:$AI$57,upland_dry!F77+3,FALSE)),0,HLOOKUP($D$5,Kc!$B$3:$AI$57,upland_dry!F77+3,FALSE))</f>
        <v>0.52</v>
      </c>
      <c r="H77" s="90">
        <f t="shared" si="17"/>
        <v>640</v>
      </c>
      <c r="I77" s="91">
        <f t="shared" si="18"/>
        <v>0</v>
      </c>
      <c r="J77" s="91">
        <f t="shared" si="19"/>
        <v>0</v>
      </c>
      <c r="K77" s="91">
        <f t="shared" si="34"/>
        <v>0</v>
      </c>
      <c r="L77" s="91">
        <f t="shared" si="34"/>
        <v>0</v>
      </c>
      <c r="M77" s="91">
        <f t="shared" si="34"/>
        <v>0</v>
      </c>
      <c r="N77" s="91">
        <f t="shared" si="34"/>
        <v>0</v>
      </c>
      <c r="O77" s="91">
        <f t="shared" si="34"/>
        <v>0</v>
      </c>
      <c r="P77" s="91">
        <f t="shared" si="34"/>
        <v>0</v>
      </c>
      <c r="Q77" s="91">
        <f t="shared" si="34"/>
        <v>0</v>
      </c>
      <c r="R77" s="91">
        <f t="shared" si="34"/>
        <v>0</v>
      </c>
      <c r="S77" s="91">
        <f t="shared" si="34"/>
        <v>0</v>
      </c>
      <c r="T77" s="91">
        <f t="shared" si="34"/>
        <v>0</v>
      </c>
      <c r="U77" s="91">
        <f t="shared" si="35"/>
        <v>0</v>
      </c>
      <c r="V77" s="91">
        <f t="shared" si="35"/>
        <v>0</v>
      </c>
      <c r="W77" s="91">
        <f t="shared" si="35"/>
        <v>0</v>
      </c>
      <c r="X77" s="91">
        <f t="shared" si="35"/>
        <v>0</v>
      </c>
      <c r="Y77" s="91">
        <f t="shared" si="35"/>
        <v>0</v>
      </c>
      <c r="Z77" s="91">
        <f t="shared" si="35"/>
        <v>0</v>
      </c>
      <c r="AA77" s="91">
        <f t="shared" si="35"/>
        <v>0</v>
      </c>
      <c r="AB77" s="95">
        <f t="shared" si="15"/>
        <v>640</v>
      </c>
      <c r="AC77" s="264">
        <f t="shared" si="24"/>
        <v>0.52</v>
      </c>
      <c r="AD77" s="78">
        <f>VLOOKUP($D$7,ETo!$B$4:$P$88,MONTH(D77)+2,FALSE)/4</f>
        <v>30.782578129054563</v>
      </c>
      <c r="AE77" s="78">
        <f t="shared" si="27"/>
        <v>23.006940627108374</v>
      </c>
      <c r="AF77" s="79">
        <f t="shared" si="28"/>
        <v>23559.107202158979</v>
      </c>
      <c r="AG77" s="79">
        <f t="shared" si="29"/>
        <v>0</v>
      </c>
      <c r="AH77" s="79">
        <f t="shared" si="30"/>
        <v>0</v>
      </c>
      <c r="AI77" s="79">
        <f t="shared" si="31"/>
        <v>23559.107202158979</v>
      </c>
      <c r="AJ77" s="302">
        <f>VLOOKUP(E77,[0]!eff_week,3,FALSE)/1000*AB77*1600</f>
        <v>0</v>
      </c>
    </row>
    <row r="78" spans="2:36" x14ac:dyDescent="0.25">
      <c r="B78" s="86">
        <f t="shared" si="32"/>
        <v>40110</v>
      </c>
      <c r="C78" s="87">
        <f t="shared" si="33"/>
        <v>40116</v>
      </c>
      <c r="D78" s="132">
        <f t="shared" si="16"/>
        <v>40116</v>
      </c>
      <c r="E78" s="69">
        <v>52</v>
      </c>
      <c r="F78" s="267">
        <f>IF(ISERROR(VLOOKUP(E78,Crop!$N$3:$O$70,2,FALSE)),0,VLOOKUP(E78,Crop!$N$3:$O$70,2,FALSE))</f>
        <v>44</v>
      </c>
      <c r="G78" s="80">
        <f>IF(ISERROR(HLOOKUP($D$5,Kc!$B$3:$AI$57,upland_dry!F78+3,FALSE)),0,HLOOKUP($D$5,Kc!$B$3:$AI$57,upland_dry!F78+3,FALSE))</f>
        <v>0.52</v>
      </c>
      <c r="H78" s="92">
        <f t="shared" si="17"/>
        <v>640</v>
      </c>
      <c r="I78" s="93">
        <f t="shared" si="18"/>
        <v>0</v>
      </c>
      <c r="J78" s="93">
        <f t="shared" si="19"/>
        <v>0</v>
      </c>
      <c r="K78" s="93">
        <f t="shared" si="34"/>
        <v>0</v>
      </c>
      <c r="L78" s="93">
        <f t="shared" si="34"/>
        <v>0</v>
      </c>
      <c r="M78" s="93">
        <f t="shared" si="34"/>
        <v>0</v>
      </c>
      <c r="N78" s="93">
        <f t="shared" si="34"/>
        <v>0</v>
      </c>
      <c r="O78" s="93">
        <f t="shared" si="34"/>
        <v>0</v>
      </c>
      <c r="P78" s="93">
        <f t="shared" si="34"/>
        <v>0</v>
      </c>
      <c r="Q78" s="93">
        <f t="shared" si="34"/>
        <v>0</v>
      </c>
      <c r="R78" s="93">
        <f t="shared" si="34"/>
        <v>0</v>
      </c>
      <c r="S78" s="93">
        <f t="shared" si="34"/>
        <v>0</v>
      </c>
      <c r="T78" s="93">
        <f t="shared" si="34"/>
        <v>0</v>
      </c>
      <c r="U78" s="93">
        <f t="shared" si="35"/>
        <v>0</v>
      </c>
      <c r="V78" s="93">
        <f t="shared" si="35"/>
        <v>0</v>
      </c>
      <c r="W78" s="93">
        <f t="shared" si="35"/>
        <v>0</v>
      </c>
      <c r="X78" s="93">
        <f t="shared" si="35"/>
        <v>0</v>
      </c>
      <c r="Y78" s="93">
        <f t="shared" si="35"/>
        <v>0</v>
      </c>
      <c r="Z78" s="93">
        <f t="shared" si="35"/>
        <v>0</v>
      </c>
      <c r="AA78" s="93">
        <f t="shared" si="35"/>
        <v>0</v>
      </c>
      <c r="AB78" s="96">
        <f t="shared" si="15"/>
        <v>640</v>
      </c>
      <c r="AC78" s="265">
        <f t="shared" si="24"/>
        <v>0.52</v>
      </c>
      <c r="AD78" s="80">
        <f>VLOOKUP($D$7,ETo!$B$4:$P$88,MONTH(D78)+2,FALSE)/4</f>
        <v>30.782578129054563</v>
      </c>
      <c r="AE78" s="80">
        <f t="shared" si="27"/>
        <v>23.006940627108374</v>
      </c>
      <c r="AF78" s="81">
        <f t="shared" si="28"/>
        <v>23559.107202158979</v>
      </c>
      <c r="AG78" s="81">
        <f t="shared" si="29"/>
        <v>0</v>
      </c>
      <c r="AH78" s="81">
        <f t="shared" si="30"/>
        <v>0</v>
      </c>
      <c r="AI78" s="81">
        <f t="shared" si="31"/>
        <v>23559.107202158979</v>
      </c>
      <c r="AJ78" s="302">
        <f>VLOOKUP(E78,[0]!eff_week,3,FALSE)/1000*AB78*1600</f>
        <v>0</v>
      </c>
    </row>
    <row r="79" spans="2:36" x14ac:dyDescent="0.25">
      <c r="AI79" s="51">
        <f>SUM(AI27:AI78)</f>
        <v>1906022.6854657531</v>
      </c>
      <c r="AJ79" s="51">
        <f>SUM(AJ27:AJ78)</f>
        <v>38509.598719999995</v>
      </c>
    </row>
    <row r="80" spans="2:36" x14ac:dyDescent="0.25">
      <c r="AI80" s="52"/>
    </row>
  </sheetData>
  <sheetProtection password="D332" sheet="1"/>
  <mergeCells count="3">
    <mergeCell ref="D7:E7"/>
    <mergeCell ref="D4:E4"/>
    <mergeCell ref="D5:E5"/>
  </mergeCells>
  <phoneticPr fontId="2" type="noConversion"/>
  <conditionalFormatting sqref="F27:AJ78">
    <cfRule type="cellIs" dxfId="4" priority="1" stopIfTrue="1" operator="equal">
      <formula>0</formula>
    </cfRule>
  </conditionalFormatting>
  <dataValidations count="3">
    <dataValidation type="list" allowBlank="1" showInputMessage="1" showErrorMessage="1" sqref="E6">
      <formula1>Week</formula1>
    </dataValidation>
    <dataValidation type="list" allowBlank="1" showInputMessage="1" showErrorMessage="1" sqref="D5">
      <formula1>croptype</formula1>
    </dataValidation>
    <dataValidation type="list" allowBlank="1" showInputMessage="1" showErrorMessage="1" sqref="E9">
      <formula1>"1,2,3,4,5,6,7,8,9,10"</formula1>
    </dataValidation>
  </dataValidations>
  <printOptions horizontalCentered="1"/>
  <pageMargins left="0.31496062992125984" right="0.11811023622047245" top="0.31496062992125984" bottom="0.15748031496062992" header="0.19685039370078741" footer="0.15748031496062992"/>
  <pageSetup paperSize="9" scale="52" fitToHeight="2" orientation="landscape" r:id="rId1"/>
  <headerFooter alignWithMargins="0">
    <oddFooter>&amp;L&amp;Z&amp;F&amp;A&amp;C&amp;P/&amp;N&amp;R&amp;D</oddFooter>
  </headerFooter>
  <cellWatches>
    <cellWatch r="D5"/>
  </cellWatche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tabColor indexed="57"/>
  </sheetPr>
  <dimension ref="B1:AJ80"/>
  <sheetViews>
    <sheetView showGridLines="0" topLeftCell="E7" workbookViewId="0">
      <selection activeCell="L4" sqref="L4"/>
    </sheetView>
  </sheetViews>
  <sheetFormatPr defaultRowHeight="13.2" x14ac:dyDescent="0.25"/>
  <cols>
    <col min="1" max="1" width="3.109375" customWidth="1"/>
    <col min="2" max="2" width="9.33203125" customWidth="1"/>
    <col min="3" max="3" width="10.109375" customWidth="1"/>
    <col min="4" max="4" width="8.88671875" customWidth="1"/>
    <col min="5" max="5" width="8.109375" customWidth="1"/>
    <col min="6" max="6" width="7" customWidth="1"/>
    <col min="7" max="7" width="7.6640625" customWidth="1"/>
    <col min="8" max="27" width="5.6640625" customWidth="1"/>
    <col min="28" max="28" width="8.33203125" customWidth="1"/>
    <col min="30" max="30" width="7.88671875" customWidth="1"/>
    <col min="31" max="31" width="9.5546875" customWidth="1"/>
    <col min="32" max="32" width="10.5546875" customWidth="1"/>
    <col min="34" max="34" width="10.44140625" customWidth="1"/>
    <col min="35" max="35" width="13.109375" bestFit="1" customWidth="1"/>
    <col min="36" max="36" width="10.109375" customWidth="1"/>
  </cols>
  <sheetData>
    <row r="1" spans="2:27" ht="16.2" thickBot="1" x14ac:dyDescent="0.35">
      <c r="B1" s="53" t="s">
        <v>175</v>
      </c>
    </row>
    <row r="2" spans="2:27" ht="16.2" thickBot="1" x14ac:dyDescent="0.35">
      <c r="B2" s="53"/>
      <c r="F2" s="262" t="s">
        <v>2</v>
      </c>
      <c r="G2" s="263" t="s">
        <v>209</v>
      </c>
    </row>
    <row r="3" spans="2:27" ht="13.8" thickBot="1" x14ac:dyDescent="0.3">
      <c r="F3" s="260">
        <v>1</v>
      </c>
      <c r="G3" s="261">
        <f>+fill_data!F31</f>
        <v>0</v>
      </c>
      <c r="H3" s="70"/>
      <c r="S3" s="270">
        <f>+E6</f>
        <v>39</v>
      </c>
      <c r="T3" s="271">
        <v>1</v>
      </c>
    </row>
    <row r="4" spans="2:27" x14ac:dyDescent="0.25">
      <c r="B4" s="105" t="s">
        <v>108</v>
      </c>
      <c r="C4" s="106"/>
      <c r="D4" s="495" t="str">
        <f>+fill_data!C4</f>
        <v>สิงห์บุรี</v>
      </c>
      <c r="E4" s="496"/>
      <c r="F4" s="73">
        <f t="shared" ref="F4:F12" si="0">IF(F3="","",IF(F3+1&lt;=$E$9,F3+1,""))</f>
        <v>2</v>
      </c>
      <c r="G4" s="102">
        <f>+fill_data!F32</f>
        <v>0</v>
      </c>
      <c r="H4" s="70"/>
      <c r="S4" s="270">
        <f>IF(+S3+1&gt;52,+S3+1-52,S3+1)</f>
        <v>40</v>
      </c>
      <c r="T4" s="271">
        <v>2</v>
      </c>
    </row>
    <row r="5" spans="2:27" x14ac:dyDescent="0.25">
      <c r="B5" s="107" t="s">
        <v>146</v>
      </c>
      <c r="C5" s="48"/>
      <c r="D5" s="491" t="str">
        <f>+fill_data!C32</f>
        <v>ข้าวโพดหวาน</v>
      </c>
      <c r="E5" s="492"/>
      <c r="F5" s="73">
        <f t="shared" si="0"/>
        <v>3</v>
      </c>
      <c r="G5" s="102">
        <f>+fill_data!F33</f>
        <v>0</v>
      </c>
      <c r="H5" s="70"/>
      <c r="S5" s="270">
        <f t="shared" ref="S5:S22" si="1">IF(+S4+1&gt;52,+S4+1-52,S4+1)</f>
        <v>41</v>
      </c>
      <c r="T5" s="271">
        <v>3</v>
      </c>
    </row>
    <row r="6" spans="2:27" x14ac:dyDescent="0.25">
      <c r="B6" s="108" t="s">
        <v>147</v>
      </c>
      <c r="C6" s="48"/>
      <c r="D6" s="47">
        <f>VLOOKUP(D5,Crop!$B$3:$C$35,2,FALSE)</f>
        <v>11</v>
      </c>
      <c r="E6" s="109">
        <f>+fill_data!D33</f>
        <v>39</v>
      </c>
      <c r="F6" s="73">
        <f t="shared" si="0"/>
        <v>4</v>
      </c>
      <c r="G6" s="102">
        <f>+fill_data!F34</f>
        <v>0</v>
      </c>
      <c r="H6" s="70"/>
      <c r="S6" s="270">
        <f t="shared" si="1"/>
        <v>42</v>
      </c>
      <c r="T6" s="271">
        <v>4</v>
      </c>
    </row>
    <row r="7" spans="2:27" x14ac:dyDescent="0.25">
      <c r="B7" s="110" t="s">
        <v>215</v>
      </c>
      <c r="C7" s="48"/>
      <c r="D7" s="493" t="str">
        <f>+fill_data!C5</f>
        <v>ลพบุรี</v>
      </c>
      <c r="E7" s="494"/>
      <c r="F7" s="73">
        <f t="shared" si="0"/>
        <v>5</v>
      </c>
      <c r="G7" s="102">
        <f>+fill_data!F35</f>
        <v>0</v>
      </c>
      <c r="H7" s="70"/>
      <c r="S7" s="270">
        <f t="shared" si="1"/>
        <v>43</v>
      </c>
      <c r="T7" s="271">
        <v>5</v>
      </c>
    </row>
    <row r="8" spans="2:27" x14ac:dyDescent="0.25">
      <c r="B8" s="111" t="s">
        <v>211</v>
      </c>
      <c r="C8" s="71"/>
      <c r="D8" s="49"/>
      <c r="E8" s="276">
        <f>+fill_data!D34</f>
        <v>0</v>
      </c>
      <c r="F8" s="73" t="str">
        <f t="shared" si="0"/>
        <v/>
      </c>
      <c r="G8" s="102">
        <f>+fill_data!F36</f>
        <v>0</v>
      </c>
      <c r="H8" s="70"/>
      <c r="S8" s="270">
        <f t="shared" si="1"/>
        <v>44</v>
      </c>
      <c r="T8" s="271">
        <v>6</v>
      </c>
    </row>
    <row r="9" spans="2:27" x14ac:dyDescent="0.25">
      <c r="B9" s="111" t="s">
        <v>214</v>
      </c>
      <c r="C9" s="48"/>
      <c r="D9" s="72"/>
      <c r="E9" s="118">
        <f>+fill_data!D35</f>
        <v>5</v>
      </c>
      <c r="F9" s="73" t="str">
        <f t="shared" si="0"/>
        <v/>
      </c>
      <c r="G9" s="102">
        <f>+fill_data!F37</f>
        <v>0</v>
      </c>
      <c r="H9" s="70"/>
      <c r="S9" s="270">
        <f t="shared" si="1"/>
        <v>45</v>
      </c>
      <c r="T9" s="271">
        <v>7</v>
      </c>
    </row>
    <row r="10" spans="2:27" x14ac:dyDescent="0.25">
      <c r="B10" s="110" t="s">
        <v>212</v>
      </c>
      <c r="C10" s="48"/>
      <c r="D10" s="72"/>
      <c r="E10" s="113">
        <f>+fill_data!D6</f>
        <v>7</v>
      </c>
      <c r="F10" s="73" t="str">
        <f t="shared" si="0"/>
        <v/>
      </c>
      <c r="G10" s="102">
        <f>+fill_data!F38</f>
        <v>0</v>
      </c>
      <c r="H10" s="70"/>
      <c r="I10" s="44" t="s">
        <v>189</v>
      </c>
      <c r="M10" s="44"/>
      <c r="N10" s="44"/>
      <c r="O10" s="44"/>
      <c r="P10" s="44"/>
      <c r="Q10" s="44"/>
      <c r="R10" s="44"/>
      <c r="S10" s="270">
        <f t="shared" si="1"/>
        <v>46</v>
      </c>
      <c r="T10" s="272">
        <v>8</v>
      </c>
      <c r="U10" s="44"/>
      <c r="V10" s="44"/>
      <c r="W10" s="44"/>
      <c r="X10" s="44"/>
      <c r="Y10" s="44"/>
      <c r="Z10" s="44"/>
      <c r="AA10" s="44"/>
    </row>
    <row r="11" spans="2:27" ht="13.8" thickBot="1" x14ac:dyDescent="0.3">
      <c r="B11" s="114" t="s">
        <v>213</v>
      </c>
      <c r="C11" s="115"/>
      <c r="D11" s="116"/>
      <c r="E11" s="117">
        <f>+fill_data!D36</f>
        <v>30</v>
      </c>
      <c r="F11" s="73" t="str">
        <f t="shared" si="0"/>
        <v/>
      </c>
      <c r="G11" s="102">
        <f>+fill_data!F39</f>
        <v>0</v>
      </c>
      <c r="H11" s="70"/>
      <c r="I11" s="50" t="s">
        <v>174</v>
      </c>
      <c r="M11" s="50"/>
      <c r="N11" s="50"/>
      <c r="O11" s="50"/>
      <c r="P11" s="50"/>
      <c r="Q11" s="50"/>
      <c r="R11" s="50"/>
      <c r="S11" s="270">
        <f t="shared" si="1"/>
        <v>47</v>
      </c>
      <c r="T11" s="273">
        <v>9</v>
      </c>
      <c r="U11" s="50"/>
      <c r="V11" s="50"/>
      <c r="W11" s="50"/>
      <c r="X11" s="50"/>
      <c r="Y11" s="50"/>
      <c r="Z11" s="50"/>
      <c r="AA11" s="50"/>
    </row>
    <row r="12" spans="2:27" x14ac:dyDescent="0.25">
      <c r="B12" s="45"/>
      <c r="C12" s="45"/>
      <c r="D12" s="45"/>
      <c r="E12" s="46"/>
      <c r="F12" s="238" t="str">
        <f t="shared" si="0"/>
        <v/>
      </c>
      <c r="G12" s="102">
        <f>+fill_data!F40</f>
        <v>0</v>
      </c>
      <c r="H12" s="70"/>
      <c r="S12" s="270">
        <f t="shared" si="1"/>
        <v>48</v>
      </c>
      <c r="T12" s="271">
        <v>10</v>
      </c>
    </row>
    <row r="13" spans="2:27" hidden="1" x14ac:dyDescent="0.25">
      <c r="B13" s="45"/>
      <c r="C13" s="45"/>
      <c r="D13" s="45"/>
      <c r="E13" s="46"/>
      <c r="F13" s="238" t="str">
        <f t="shared" ref="F13:F22" si="2">IF(F12="","",IF(F12+1&lt;=$E$9,F12+1,""))</f>
        <v/>
      </c>
      <c r="G13" s="102">
        <f>+fill_data!F41</f>
        <v>0</v>
      </c>
      <c r="H13" s="70"/>
      <c r="S13" s="270">
        <f t="shared" si="1"/>
        <v>49</v>
      </c>
      <c r="T13" s="271">
        <v>11</v>
      </c>
    </row>
    <row r="14" spans="2:27" hidden="1" x14ac:dyDescent="0.25">
      <c r="B14" s="45"/>
      <c r="C14" s="45"/>
      <c r="D14" s="45"/>
      <c r="E14" s="46"/>
      <c r="F14" s="238" t="str">
        <f t="shared" si="2"/>
        <v/>
      </c>
      <c r="G14" s="102">
        <f>+fill_data!F42</f>
        <v>0</v>
      </c>
      <c r="H14" s="70"/>
      <c r="S14" s="270">
        <f t="shared" si="1"/>
        <v>50</v>
      </c>
      <c r="T14" s="271">
        <v>12</v>
      </c>
    </row>
    <row r="15" spans="2:27" hidden="1" x14ac:dyDescent="0.25">
      <c r="B15" s="45"/>
      <c r="C15" s="45"/>
      <c r="D15" s="45"/>
      <c r="E15" s="46"/>
      <c r="F15" s="238" t="str">
        <f t="shared" si="2"/>
        <v/>
      </c>
      <c r="G15" s="102">
        <f>+fill_data!F43</f>
        <v>0</v>
      </c>
      <c r="H15" s="70"/>
      <c r="S15" s="270">
        <f t="shared" si="1"/>
        <v>51</v>
      </c>
      <c r="T15" s="271">
        <v>13</v>
      </c>
    </row>
    <row r="16" spans="2:27" hidden="1" x14ac:dyDescent="0.25">
      <c r="B16" s="45"/>
      <c r="C16" s="45"/>
      <c r="D16" s="45"/>
      <c r="E16" s="46"/>
      <c r="F16" s="238" t="str">
        <f t="shared" si="2"/>
        <v/>
      </c>
      <c r="G16" s="102">
        <f>+fill_data!F44</f>
        <v>0</v>
      </c>
      <c r="H16" s="70"/>
      <c r="S16" s="270">
        <f t="shared" si="1"/>
        <v>52</v>
      </c>
      <c r="T16" s="271">
        <v>14</v>
      </c>
    </row>
    <row r="17" spans="2:36" hidden="1" x14ac:dyDescent="0.25">
      <c r="B17" s="45"/>
      <c r="C17" s="45"/>
      <c r="D17" s="45"/>
      <c r="E17" s="46"/>
      <c r="F17" s="238" t="str">
        <f t="shared" si="2"/>
        <v/>
      </c>
      <c r="G17" s="102">
        <f>+fill_data!F45</f>
        <v>0</v>
      </c>
      <c r="H17" s="70"/>
      <c r="S17" s="270">
        <f t="shared" si="1"/>
        <v>1</v>
      </c>
      <c r="T17" s="271">
        <v>15</v>
      </c>
    </row>
    <row r="18" spans="2:36" hidden="1" x14ac:dyDescent="0.25">
      <c r="B18" s="45"/>
      <c r="C18" s="45"/>
      <c r="D18" s="45"/>
      <c r="E18" s="46"/>
      <c r="F18" s="238" t="str">
        <f t="shared" si="2"/>
        <v/>
      </c>
      <c r="G18" s="102">
        <f>+fill_data!F46</f>
        <v>0</v>
      </c>
      <c r="H18" s="70"/>
      <c r="S18" s="270">
        <f t="shared" si="1"/>
        <v>2</v>
      </c>
      <c r="T18" s="271">
        <v>16</v>
      </c>
    </row>
    <row r="19" spans="2:36" hidden="1" x14ac:dyDescent="0.25">
      <c r="B19" s="45"/>
      <c r="C19" s="45"/>
      <c r="D19" s="45"/>
      <c r="E19" s="46"/>
      <c r="F19" s="238" t="str">
        <f t="shared" si="2"/>
        <v/>
      </c>
      <c r="G19" s="102">
        <f>+fill_data!F47</f>
        <v>0</v>
      </c>
      <c r="H19" s="70"/>
      <c r="S19" s="270">
        <f t="shared" si="1"/>
        <v>3</v>
      </c>
      <c r="T19" s="271">
        <v>17</v>
      </c>
    </row>
    <row r="20" spans="2:36" hidden="1" x14ac:dyDescent="0.25">
      <c r="B20" s="45"/>
      <c r="C20" s="45"/>
      <c r="D20" s="45"/>
      <c r="E20" s="46"/>
      <c r="F20" s="238" t="str">
        <f t="shared" si="2"/>
        <v/>
      </c>
      <c r="G20" s="102">
        <f>+fill_data!F48</f>
        <v>0</v>
      </c>
      <c r="H20" s="70"/>
      <c r="S20" s="270">
        <f t="shared" si="1"/>
        <v>4</v>
      </c>
      <c r="T20" s="271">
        <v>18</v>
      </c>
    </row>
    <row r="21" spans="2:36" hidden="1" x14ac:dyDescent="0.25">
      <c r="B21" s="45"/>
      <c r="C21" s="45"/>
      <c r="D21" s="45"/>
      <c r="E21" s="46"/>
      <c r="F21" s="238" t="str">
        <f t="shared" si="2"/>
        <v/>
      </c>
      <c r="G21" s="102">
        <f>+fill_data!F49</f>
        <v>0</v>
      </c>
      <c r="H21" s="70"/>
      <c r="S21" s="270">
        <f t="shared" si="1"/>
        <v>5</v>
      </c>
      <c r="T21" s="271">
        <v>19</v>
      </c>
    </row>
    <row r="22" spans="2:36" ht="13.8" hidden="1" thickBot="1" x14ac:dyDescent="0.3">
      <c r="B22" s="45"/>
      <c r="C22" s="45"/>
      <c r="D22" s="45"/>
      <c r="E22" s="46"/>
      <c r="F22" s="103" t="str">
        <f t="shared" si="2"/>
        <v/>
      </c>
      <c r="G22" s="104">
        <f>+fill_data!F50</f>
        <v>0</v>
      </c>
      <c r="H22" s="70"/>
      <c r="S22" s="270">
        <f t="shared" si="1"/>
        <v>6</v>
      </c>
      <c r="T22" s="271">
        <v>20</v>
      </c>
    </row>
    <row r="23" spans="2:36" x14ac:dyDescent="0.25">
      <c r="B23" s="45"/>
      <c r="C23" s="45"/>
      <c r="D23" s="45"/>
      <c r="E23" s="46"/>
      <c r="H23" s="70"/>
    </row>
    <row r="24" spans="2:36" x14ac:dyDescent="0.25">
      <c r="B24" s="97" t="s">
        <v>190</v>
      </c>
      <c r="C24" s="97" t="s">
        <v>191</v>
      </c>
      <c r="D24" s="97" t="s">
        <v>192</v>
      </c>
      <c r="E24" s="97" t="s">
        <v>193</v>
      </c>
      <c r="F24" s="97" t="s">
        <v>194</v>
      </c>
      <c r="G24" s="97" t="s">
        <v>195</v>
      </c>
      <c r="H24" s="97" t="s">
        <v>204</v>
      </c>
      <c r="I24" s="97" t="s">
        <v>205</v>
      </c>
      <c r="J24" s="97" t="s">
        <v>206</v>
      </c>
      <c r="K24" s="97" t="s">
        <v>207</v>
      </c>
      <c r="L24" s="97" t="s">
        <v>208</v>
      </c>
      <c r="M24" s="97" t="s">
        <v>216</v>
      </c>
      <c r="N24" s="97" t="s">
        <v>217</v>
      </c>
      <c r="O24" s="97" t="s">
        <v>218</v>
      </c>
      <c r="P24" s="97" t="s">
        <v>219</v>
      </c>
      <c r="Q24" s="97" t="s">
        <v>220</v>
      </c>
      <c r="R24" s="97" t="s">
        <v>256</v>
      </c>
      <c r="S24" s="97" t="s">
        <v>257</v>
      </c>
      <c r="T24" s="97" t="s">
        <v>258</v>
      </c>
      <c r="U24" s="97" t="s">
        <v>259</v>
      </c>
      <c r="V24" s="97" t="s">
        <v>260</v>
      </c>
      <c r="W24" s="97" t="s">
        <v>261</v>
      </c>
      <c r="X24" s="97" t="s">
        <v>262</v>
      </c>
      <c r="Y24" s="97" t="s">
        <v>263</v>
      </c>
      <c r="Z24" s="97" t="s">
        <v>264</v>
      </c>
      <c r="AA24" s="97" t="s">
        <v>265</v>
      </c>
      <c r="AB24" s="97" t="s">
        <v>196</v>
      </c>
      <c r="AC24" s="97" t="s">
        <v>197</v>
      </c>
      <c r="AD24" s="97" t="s">
        <v>198</v>
      </c>
      <c r="AE24" s="97" t="s">
        <v>199</v>
      </c>
      <c r="AF24" s="97" t="s">
        <v>200</v>
      </c>
      <c r="AG24" s="97" t="s">
        <v>201</v>
      </c>
      <c r="AH24" s="97" t="s">
        <v>202</v>
      </c>
      <c r="AI24" s="97" t="s">
        <v>203</v>
      </c>
      <c r="AJ24" s="97" t="s">
        <v>239</v>
      </c>
    </row>
    <row r="25" spans="2:36" x14ac:dyDescent="0.25">
      <c r="B25" s="34" t="s">
        <v>163</v>
      </c>
      <c r="C25" s="35"/>
      <c r="D25" s="36" t="s">
        <v>166</v>
      </c>
      <c r="E25" s="36" t="s">
        <v>2</v>
      </c>
      <c r="F25" s="36" t="s">
        <v>2</v>
      </c>
      <c r="G25" s="36" t="s">
        <v>145</v>
      </c>
      <c r="H25" s="62" t="s">
        <v>167</v>
      </c>
      <c r="I25" s="63"/>
      <c r="J25" s="63"/>
      <c r="K25" s="64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36" t="s">
        <v>168</v>
      </c>
      <c r="AC25" s="36" t="s">
        <v>161</v>
      </c>
      <c r="AD25" s="37" t="s">
        <v>162</v>
      </c>
      <c r="AE25" s="38" t="s">
        <v>170</v>
      </c>
      <c r="AF25" s="38"/>
      <c r="AG25" s="38" t="s">
        <v>173</v>
      </c>
      <c r="AH25" s="38"/>
      <c r="AI25" s="36" t="s">
        <v>170</v>
      </c>
      <c r="AJ25" s="38" t="s">
        <v>253</v>
      </c>
    </row>
    <row r="26" spans="2:36" x14ac:dyDescent="0.25">
      <c r="B26" s="39" t="s">
        <v>164</v>
      </c>
      <c r="C26" s="40" t="s">
        <v>165</v>
      </c>
      <c r="D26" s="41"/>
      <c r="E26" s="41"/>
      <c r="F26" s="42" t="s">
        <v>210</v>
      </c>
      <c r="G26" s="41"/>
      <c r="H26" s="66">
        <v>1</v>
      </c>
      <c r="I26" s="66">
        <v>2</v>
      </c>
      <c r="J26" s="66">
        <v>3</v>
      </c>
      <c r="K26" s="66">
        <v>4</v>
      </c>
      <c r="L26" s="66">
        <v>5</v>
      </c>
      <c r="M26" s="66">
        <v>6</v>
      </c>
      <c r="N26" s="66">
        <v>7</v>
      </c>
      <c r="O26" s="66">
        <v>8</v>
      </c>
      <c r="P26" s="66">
        <v>9</v>
      </c>
      <c r="Q26" s="66">
        <v>10</v>
      </c>
      <c r="R26" s="66">
        <v>11</v>
      </c>
      <c r="S26" s="66">
        <v>12</v>
      </c>
      <c r="T26" s="66">
        <v>13</v>
      </c>
      <c r="U26" s="66">
        <v>14</v>
      </c>
      <c r="V26" s="66">
        <v>15</v>
      </c>
      <c r="W26" s="66">
        <v>16</v>
      </c>
      <c r="X26" s="66">
        <v>17</v>
      </c>
      <c r="Y26" s="66">
        <v>18</v>
      </c>
      <c r="Z26" s="66">
        <v>19</v>
      </c>
      <c r="AA26" s="66">
        <v>20</v>
      </c>
      <c r="AB26" s="42" t="s">
        <v>169</v>
      </c>
      <c r="AC26" s="41" t="s">
        <v>145</v>
      </c>
      <c r="AD26" s="41"/>
      <c r="AE26" s="39" t="s">
        <v>171</v>
      </c>
      <c r="AF26" s="43" t="s">
        <v>172</v>
      </c>
      <c r="AG26" s="39" t="s">
        <v>169</v>
      </c>
      <c r="AH26" s="43" t="s">
        <v>172</v>
      </c>
      <c r="AI26" s="41" t="s">
        <v>172</v>
      </c>
      <c r="AJ26" s="42" t="s">
        <v>172</v>
      </c>
    </row>
    <row r="27" spans="2:36" x14ac:dyDescent="0.25">
      <c r="B27" s="82">
        <v>39753</v>
      </c>
      <c r="C27" s="83">
        <f>B27+6</f>
        <v>39759</v>
      </c>
      <c r="D27" s="77">
        <f t="shared" ref="D27:D58" si="3">+C27</f>
        <v>39759</v>
      </c>
      <c r="E27" s="67">
        <v>1</v>
      </c>
      <c r="F27" s="154">
        <f>IF(ISERROR(VLOOKUP(E27,Crop!$AC$3:$AD$70,2,FALSE)),0,VLOOKUP(E27,Crop!$AC$3:$AD$70,2,FALSE))</f>
        <v>0</v>
      </c>
      <c r="G27" s="75">
        <f>IF(ISERROR(HLOOKUP($D$5,Kc!$B$3:$AI$57,upland_rain!F27+3,FALSE)),0,HLOOKUP($D$5,Kc!$B$3:$AI$57,upland_rain!F27+3,FALSE))</f>
        <v>0</v>
      </c>
      <c r="H27" s="88">
        <f t="shared" ref="H27:H35" si="4">IF(G27&gt;0,IF(H$26&gt;$E$9,0,VLOOKUP(H$26,$F$3:$G$23,2,FALSE)),0)</f>
        <v>0</v>
      </c>
      <c r="I27" s="89">
        <f t="shared" ref="I27:R27" si="5">IF(H78&gt;0,IF(I$26&gt;$E$9,0,VLOOKUP(I$26,$F$3:$G$23,2,FALSE)),0)</f>
        <v>0</v>
      </c>
      <c r="J27" s="89">
        <f t="shared" si="5"/>
        <v>0</v>
      </c>
      <c r="K27" s="89">
        <f t="shared" si="5"/>
        <v>0</v>
      </c>
      <c r="L27" s="89">
        <f t="shared" si="5"/>
        <v>0</v>
      </c>
      <c r="M27" s="89">
        <f t="shared" si="5"/>
        <v>0</v>
      </c>
      <c r="N27" s="89">
        <f t="shared" si="5"/>
        <v>0</v>
      </c>
      <c r="O27" s="89">
        <f t="shared" si="5"/>
        <v>0</v>
      </c>
      <c r="P27" s="89">
        <f t="shared" si="5"/>
        <v>0</v>
      </c>
      <c r="Q27" s="89">
        <f t="shared" si="5"/>
        <v>0</v>
      </c>
      <c r="R27" s="89">
        <f t="shared" si="5"/>
        <v>0</v>
      </c>
      <c r="S27" s="89">
        <f t="shared" ref="S27:AA27" si="6">IF(R78&gt;0,IF(S$26&gt;$E$9,0,VLOOKUP(S$26,$F$3:$G$23,2,FALSE)),0)</f>
        <v>0</v>
      </c>
      <c r="T27" s="89">
        <f t="shared" si="6"/>
        <v>0</v>
      </c>
      <c r="U27" s="89">
        <f t="shared" si="6"/>
        <v>0</v>
      </c>
      <c r="V27" s="89">
        <f t="shared" si="6"/>
        <v>0</v>
      </c>
      <c r="W27" s="89">
        <f t="shared" si="6"/>
        <v>0</v>
      </c>
      <c r="X27" s="89">
        <f t="shared" si="6"/>
        <v>0</v>
      </c>
      <c r="Y27" s="89">
        <f t="shared" si="6"/>
        <v>0</v>
      </c>
      <c r="Z27" s="89">
        <f t="shared" si="6"/>
        <v>0</v>
      </c>
      <c r="AA27" s="89">
        <f t="shared" si="6"/>
        <v>0</v>
      </c>
      <c r="AB27" s="94">
        <f>SUM(H27:AA27)</f>
        <v>0</v>
      </c>
      <c r="AC27" s="264">
        <f>IF(ISERROR((H27*G27+I27*G78+J27*G77+K27*G76+L27*G75+M27*G74+N27*G73+O27*G72+P27*G71+Q27*G70+R27*G69+S27*G68+T27*G67+U27*G66+V27*G65+W27*G64+X27*G63+Y27*G62+Z27*G61+AA27*G60)/AB27),0,(H27*G27+I27*G78+J27*G77+K27*G76+L27*G75+M27*G74+N27*G73+O27*G72+P27*G71+Q27*G70+R27*G69+S27*G68+T27*G67+U27*G66+V27*G65+W27*G64+X27*G63+Y27*G62+Z27*G61+AA27*G60)/AB27)</f>
        <v>0</v>
      </c>
      <c r="AD27" s="75">
        <f>VLOOKUP($D$7,ETo!$B$4:$P$88,MONTH(D27)+2,FALSE)/4</f>
        <v>29.388608788929055</v>
      </c>
      <c r="AE27" s="75">
        <f t="shared" ref="AE27:AE58" si="7">IF(AC27*AD27=0,0,(AC27*AD27)+$E$10)</f>
        <v>0</v>
      </c>
      <c r="AF27" s="76">
        <f t="shared" ref="AF27:AF58" si="8">AE27*AB27*1.6</f>
        <v>0</v>
      </c>
      <c r="AG27" s="76">
        <f t="shared" ref="AG27:AG58" si="9">IF(ISERROR(INDEX(H27:L27,1,F27)),0,INDEX(H27:L27,1,F27))</f>
        <v>0</v>
      </c>
      <c r="AH27" s="76">
        <f t="shared" ref="AH27:AH58" si="10">AG27*$E$11*1.6</f>
        <v>0</v>
      </c>
      <c r="AI27" s="76">
        <f t="shared" ref="AI27:AI58" si="11">AF27+AH27</f>
        <v>0</v>
      </c>
      <c r="AJ27" s="302">
        <f>VLOOKUP(E27,[0]!eff_week,3,FALSE)/1000*AB27*1600</f>
        <v>0</v>
      </c>
    </row>
    <row r="28" spans="2:36" x14ac:dyDescent="0.25">
      <c r="B28" s="84">
        <f t="shared" ref="B28:B59" si="12">C27+1</f>
        <v>39760</v>
      </c>
      <c r="C28" s="85">
        <f t="shared" ref="C28:C59" si="13">B28+6</f>
        <v>39766</v>
      </c>
      <c r="D28" s="77">
        <f t="shared" si="3"/>
        <v>39766</v>
      </c>
      <c r="E28" s="68">
        <v>2</v>
      </c>
      <c r="F28" s="266">
        <f>IF(ISERROR(VLOOKUP(E28,Crop!$AC$3:$AD$70,2,FALSE)),0,VLOOKUP(E28,Crop!$AC$3:$AD$70,2,FALSE))</f>
        <v>0</v>
      </c>
      <c r="G28" s="78">
        <f>IF(ISERROR(HLOOKUP($D$5,Kc!$B$3:$AI$57,upland_rain!F28+3,FALSE)),0,HLOOKUP($D$5,Kc!$B$3:$AI$57,upland_rain!F28+3,FALSE))</f>
        <v>0</v>
      </c>
      <c r="H28" s="90">
        <f t="shared" si="4"/>
        <v>0</v>
      </c>
      <c r="I28" s="91">
        <f t="shared" ref="I28:R36" si="14">IF(H27&gt;0,IF(I$26&gt;$E$9,0,VLOOKUP(I$26,$F$3:$G$23,2,FALSE)),0)</f>
        <v>0</v>
      </c>
      <c r="J28" s="91">
        <f t="shared" si="14"/>
        <v>0</v>
      </c>
      <c r="K28" s="91">
        <f t="shared" si="14"/>
        <v>0</v>
      </c>
      <c r="L28" s="91">
        <f t="shared" si="14"/>
        <v>0</v>
      </c>
      <c r="M28" s="91">
        <f t="shared" si="14"/>
        <v>0</v>
      </c>
      <c r="N28" s="91">
        <f t="shared" si="14"/>
        <v>0</v>
      </c>
      <c r="O28" s="91">
        <f t="shared" si="14"/>
        <v>0</v>
      </c>
      <c r="P28" s="91">
        <f t="shared" si="14"/>
        <v>0</v>
      </c>
      <c r="Q28" s="91">
        <f t="shared" si="14"/>
        <v>0</v>
      </c>
      <c r="R28" s="91">
        <f t="shared" si="14"/>
        <v>0</v>
      </c>
      <c r="S28" s="91">
        <f t="shared" ref="S28:AA36" si="15">IF(R27&gt;0,IF(S$26&gt;$E$9,0,VLOOKUP(S$26,$F$3:$G$23,2,FALSE)),0)</f>
        <v>0</v>
      </c>
      <c r="T28" s="91">
        <f t="shared" si="15"/>
        <v>0</v>
      </c>
      <c r="U28" s="91">
        <f t="shared" si="15"/>
        <v>0</v>
      </c>
      <c r="V28" s="91">
        <f t="shared" si="15"/>
        <v>0</v>
      </c>
      <c r="W28" s="91">
        <f t="shared" si="15"/>
        <v>0</v>
      </c>
      <c r="X28" s="91">
        <f t="shared" si="15"/>
        <v>0</v>
      </c>
      <c r="Y28" s="91">
        <f t="shared" si="15"/>
        <v>0</v>
      </c>
      <c r="Z28" s="91">
        <f t="shared" si="15"/>
        <v>0</v>
      </c>
      <c r="AA28" s="91">
        <f t="shared" si="15"/>
        <v>0</v>
      </c>
      <c r="AB28" s="95">
        <f t="shared" ref="AB28:AB78" si="16">SUM(H28:AA28)</f>
        <v>0</v>
      </c>
      <c r="AC28" s="264">
        <f>IF(ISERROR((H28*G28+I28*G27+J28*G78+K28*G77+L28*G76+M28*G75+N28*G74+O28*G73+P28*G72+Q28*G71+R28*G70+S28*G69+T28*G68+U28*G67+V28*G66+W28*G65+X28*G64+Y28*G63+Z28*G62+AA28*G61)/AB28),0,(H28*G28+I28*G27+J28*G78+K28*G77+L28*G76+M28*G75+N28*G74+O28*G73+P28*G72+Q28*G71+R28*G70+S28*G69+T28*G68+U28*G67+V28*G66+W28*G65+X28*G64+Y28*G63+Z28*G62+AA28*G61)/AB28)</f>
        <v>0</v>
      </c>
      <c r="AD28" s="78">
        <f>VLOOKUP($D$7,ETo!$B$4:$P$88,MONTH(D28)+2,FALSE)/4</f>
        <v>29.388608788929055</v>
      </c>
      <c r="AE28" s="78">
        <f t="shared" si="7"/>
        <v>0</v>
      </c>
      <c r="AF28" s="79">
        <f t="shared" si="8"/>
        <v>0</v>
      </c>
      <c r="AG28" s="79">
        <f t="shared" si="9"/>
        <v>0</v>
      </c>
      <c r="AH28" s="79">
        <f t="shared" si="10"/>
        <v>0</v>
      </c>
      <c r="AI28" s="79">
        <f t="shared" si="11"/>
        <v>0</v>
      </c>
      <c r="AJ28" s="302">
        <f>VLOOKUP(E28,[0]!eff_week,3,FALSE)/1000*AB28*1600</f>
        <v>0</v>
      </c>
    </row>
    <row r="29" spans="2:36" x14ac:dyDescent="0.25">
      <c r="B29" s="84">
        <f t="shared" si="12"/>
        <v>39767</v>
      </c>
      <c r="C29" s="85">
        <f t="shared" si="13"/>
        <v>39773</v>
      </c>
      <c r="D29" s="77">
        <f t="shared" si="3"/>
        <v>39773</v>
      </c>
      <c r="E29" s="68">
        <v>3</v>
      </c>
      <c r="F29" s="266">
        <f>IF(ISERROR(VLOOKUP(E29,Crop!$AC$3:$AD$70,2,FALSE)),0,VLOOKUP(E29,Crop!$AC$3:$AD$70,2,FALSE))</f>
        <v>0</v>
      </c>
      <c r="G29" s="78">
        <f>IF(ISERROR(HLOOKUP($D$5,Kc!$B$3:$AI$57,upland_rain!F29+3,FALSE)),0,HLOOKUP($D$5,Kc!$B$3:$AI$57,upland_rain!F29+3,FALSE))</f>
        <v>0</v>
      </c>
      <c r="H29" s="90">
        <f t="shared" si="4"/>
        <v>0</v>
      </c>
      <c r="I29" s="91">
        <f t="shared" si="14"/>
        <v>0</v>
      </c>
      <c r="J29" s="91">
        <f t="shared" si="14"/>
        <v>0</v>
      </c>
      <c r="K29" s="91">
        <f t="shared" si="14"/>
        <v>0</v>
      </c>
      <c r="L29" s="91">
        <f t="shared" si="14"/>
        <v>0</v>
      </c>
      <c r="M29" s="91">
        <f t="shared" si="14"/>
        <v>0</v>
      </c>
      <c r="N29" s="91">
        <f t="shared" si="14"/>
        <v>0</v>
      </c>
      <c r="O29" s="91">
        <f t="shared" si="14"/>
        <v>0</v>
      </c>
      <c r="P29" s="91">
        <f t="shared" si="14"/>
        <v>0</v>
      </c>
      <c r="Q29" s="91">
        <f t="shared" si="14"/>
        <v>0</v>
      </c>
      <c r="R29" s="91">
        <f t="shared" si="14"/>
        <v>0</v>
      </c>
      <c r="S29" s="91">
        <f t="shared" si="15"/>
        <v>0</v>
      </c>
      <c r="T29" s="91">
        <f t="shared" si="15"/>
        <v>0</v>
      </c>
      <c r="U29" s="91">
        <f t="shared" si="15"/>
        <v>0</v>
      </c>
      <c r="V29" s="91">
        <f t="shared" si="15"/>
        <v>0</v>
      </c>
      <c r="W29" s="91">
        <f t="shared" si="15"/>
        <v>0</v>
      </c>
      <c r="X29" s="91">
        <f t="shared" si="15"/>
        <v>0</v>
      </c>
      <c r="Y29" s="91">
        <f t="shared" si="15"/>
        <v>0</v>
      </c>
      <c r="Z29" s="91">
        <f t="shared" si="15"/>
        <v>0</v>
      </c>
      <c r="AA29" s="91">
        <f t="shared" si="15"/>
        <v>0</v>
      </c>
      <c r="AB29" s="95">
        <f t="shared" si="16"/>
        <v>0</v>
      </c>
      <c r="AC29" s="264">
        <f>IF(ISERROR((H29*G29+I29*G28+J29*G27+K29*G78+L29*G77+M29*G76+N29*G75+O29*G74+P29*G73+Q29*G72+R29*G71+S29*G70+T29*G69+U29*G68+V29*G67+W29*G66+X29*G65+Y29*G64+Z29*G63+AA29*G62)/AB29),0,(H29*G29+I29*G28+J29*G27+K29*G78+L29*G77+M29*G76+N29*G75+O29*G74+P29*G73+Q29*G72+R29*G71+S29*G70+T29*G69+U29*G68+V29*G67+W29*G66+X29*G65+Y29*G64+Z29*G63+AA29*G62)/AB29)</f>
        <v>0</v>
      </c>
      <c r="AD29" s="78">
        <f>VLOOKUP($D$7,ETo!$B$4:$P$88,MONTH(D29)+2,FALSE)/4</f>
        <v>29.388608788929055</v>
      </c>
      <c r="AE29" s="78">
        <f t="shared" si="7"/>
        <v>0</v>
      </c>
      <c r="AF29" s="79">
        <f t="shared" si="8"/>
        <v>0</v>
      </c>
      <c r="AG29" s="79">
        <f t="shared" si="9"/>
        <v>0</v>
      </c>
      <c r="AH29" s="79">
        <f t="shared" si="10"/>
        <v>0</v>
      </c>
      <c r="AI29" s="79">
        <f t="shared" si="11"/>
        <v>0</v>
      </c>
      <c r="AJ29" s="302">
        <f>VLOOKUP(E29,[0]!eff_week,3,FALSE)/1000*AB29*1600</f>
        <v>0</v>
      </c>
    </row>
    <row r="30" spans="2:36" x14ac:dyDescent="0.25">
      <c r="B30" s="84">
        <f t="shared" si="12"/>
        <v>39774</v>
      </c>
      <c r="C30" s="85">
        <f t="shared" si="13"/>
        <v>39780</v>
      </c>
      <c r="D30" s="77">
        <f t="shared" si="3"/>
        <v>39780</v>
      </c>
      <c r="E30" s="68">
        <v>4</v>
      </c>
      <c r="F30" s="266">
        <f>IF(ISERROR(VLOOKUP(E30,Crop!$AC$3:$AD$70,2,FALSE)),0,VLOOKUP(E30,Crop!$AC$3:$AD$70,2,FALSE))</f>
        <v>0</v>
      </c>
      <c r="G30" s="78">
        <f>IF(ISERROR(HLOOKUP($D$5,Kc!$B$3:$AI$57,upland_rain!F30+3,FALSE)),0,HLOOKUP($D$5,Kc!$B$3:$AI$57,upland_rain!F30+3,FALSE))</f>
        <v>0</v>
      </c>
      <c r="H30" s="90">
        <f t="shared" si="4"/>
        <v>0</v>
      </c>
      <c r="I30" s="91">
        <f t="shared" si="14"/>
        <v>0</v>
      </c>
      <c r="J30" s="91">
        <f t="shared" si="14"/>
        <v>0</v>
      </c>
      <c r="K30" s="91">
        <f t="shared" si="14"/>
        <v>0</v>
      </c>
      <c r="L30" s="91">
        <f t="shared" si="14"/>
        <v>0</v>
      </c>
      <c r="M30" s="91">
        <f t="shared" si="14"/>
        <v>0</v>
      </c>
      <c r="N30" s="91">
        <f t="shared" si="14"/>
        <v>0</v>
      </c>
      <c r="O30" s="91">
        <f t="shared" si="14"/>
        <v>0</v>
      </c>
      <c r="P30" s="91">
        <f t="shared" si="14"/>
        <v>0</v>
      </c>
      <c r="Q30" s="91">
        <f t="shared" si="14"/>
        <v>0</v>
      </c>
      <c r="R30" s="91">
        <f t="shared" si="14"/>
        <v>0</v>
      </c>
      <c r="S30" s="91">
        <f t="shared" si="15"/>
        <v>0</v>
      </c>
      <c r="T30" s="91">
        <f t="shared" si="15"/>
        <v>0</v>
      </c>
      <c r="U30" s="91">
        <f t="shared" si="15"/>
        <v>0</v>
      </c>
      <c r="V30" s="91">
        <f t="shared" si="15"/>
        <v>0</v>
      </c>
      <c r="W30" s="91">
        <f t="shared" si="15"/>
        <v>0</v>
      </c>
      <c r="X30" s="91">
        <f t="shared" si="15"/>
        <v>0</v>
      </c>
      <c r="Y30" s="91">
        <f t="shared" si="15"/>
        <v>0</v>
      </c>
      <c r="Z30" s="91">
        <f t="shared" si="15"/>
        <v>0</v>
      </c>
      <c r="AA30" s="91">
        <f t="shared" si="15"/>
        <v>0</v>
      </c>
      <c r="AB30" s="95">
        <f t="shared" si="16"/>
        <v>0</v>
      </c>
      <c r="AC30" s="264">
        <f>IF(ISERROR((H30*G30+I30*G29+J30*G28+K30*G27+L30*G78+M30*G77+N30*G76+O30*G75+P30*G74+Q30*G73+R30*G72+S30*G71+T30*G70+U30*G69+V30*G68+W30*G67+X30*G66+Y30*G65+Z30*G64+AA30*G63)/AB30),0,(H30*G30+I30*G29+J30*G28+K30*G27+L30*G78+M30*G77+N30*G76+O30*G75+P30*G74+Q30*G73+R30*G72+S30*G71+T30*G70+U30*G69+V30*G68+W30*G67+X30*G66+Y30*G65+Z30*G64+AA30*G63)/AB30)</f>
        <v>0</v>
      </c>
      <c r="AD30" s="78">
        <f>VLOOKUP($D$7,ETo!$B$4:$P$88,MONTH(D30)+2,FALSE)/4</f>
        <v>29.388608788929055</v>
      </c>
      <c r="AE30" s="78">
        <f t="shared" si="7"/>
        <v>0</v>
      </c>
      <c r="AF30" s="79">
        <f t="shared" si="8"/>
        <v>0</v>
      </c>
      <c r="AG30" s="79">
        <f t="shared" si="9"/>
        <v>0</v>
      </c>
      <c r="AH30" s="79">
        <f t="shared" si="10"/>
        <v>0</v>
      </c>
      <c r="AI30" s="79">
        <f t="shared" si="11"/>
        <v>0</v>
      </c>
      <c r="AJ30" s="302">
        <f>VLOOKUP(E30,[0]!eff_week,3,FALSE)/1000*AB30*1600</f>
        <v>0</v>
      </c>
    </row>
    <row r="31" spans="2:36" x14ac:dyDescent="0.25">
      <c r="B31" s="84">
        <f t="shared" si="12"/>
        <v>39781</v>
      </c>
      <c r="C31" s="85">
        <f t="shared" si="13"/>
        <v>39787</v>
      </c>
      <c r="D31" s="77">
        <f t="shared" si="3"/>
        <v>39787</v>
      </c>
      <c r="E31" s="68">
        <v>5</v>
      </c>
      <c r="F31" s="266">
        <f>IF(ISERROR(VLOOKUP(E31,Crop!$AC$3:$AD$70,2,FALSE)),0,VLOOKUP(E31,Crop!$AC$3:$AD$70,2,FALSE))</f>
        <v>0</v>
      </c>
      <c r="G31" s="78">
        <f>IF(ISERROR(HLOOKUP($D$5,Kc!$B$3:$AI$57,upland_rain!F31+3,FALSE)),0,HLOOKUP($D$5,Kc!$B$3:$AI$57,upland_rain!F31+3,FALSE))</f>
        <v>0</v>
      </c>
      <c r="H31" s="90">
        <f t="shared" si="4"/>
        <v>0</v>
      </c>
      <c r="I31" s="91">
        <f t="shared" si="14"/>
        <v>0</v>
      </c>
      <c r="J31" s="91">
        <f t="shared" si="14"/>
        <v>0</v>
      </c>
      <c r="K31" s="91">
        <f t="shared" si="14"/>
        <v>0</v>
      </c>
      <c r="L31" s="91">
        <f t="shared" si="14"/>
        <v>0</v>
      </c>
      <c r="M31" s="91">
        <f t="shared" si="14"/>
        <v>0</v>
      </c>
      <c r="N31" s="91">
        <f t="shared" si="14"/>
        <v>0</v>
      </c>
      <c r="O31" s="91">
        <f t="shared" si="14"/>
        <v>0</v>
      </c>
      <c r="P31" s="91">
        <f t="shared" si="14"/>
        <v>0</v>
      </c>
      <c r="Q31" s="91">
        <f t="shared" si="14"/>
        <v>0</v>
      </c>
      <c r="R31" s="91">
        <f t="shared" si="14"/>
        <v>0</v>
      </c>
      <c r="S31" s="91">
        <f t="shared" si="15"/>
        <v>0</v>
      </c>
      <c r="T31" s="91">
        <f t="shared" si="15"/>
        <v>0</v>
      </c>
      <c r="U31" s="91">
        <f t="shared" si="15"/>
        <v>0</v>
      </c>
      <c r="V31" s="91">
        <f t="shared" si="15"/>
        <v>0</v>
      </c>
      <c r="W31" s="91">
        <f t="shared" si="15"/>
        <v>0</v>
      </c>
      <c r="X31" s="91">
        <f t="shared" si="15"/>
        <v>0</v>
      </c>
      <c r="Y31" s="91">
        <f t="shared" si="15"/>
        <v>0</v>
      </c>
      <c r="Z31" s="91">
        <f t="shared" si="15"/>
        <v>0</v>
      </c>
      <c r="AA31" s="91">
        <f t="shared" si="15"/>
        <v>0</v>
      </c>
      <c r="AB31" s="95">
        <f t="shared" si="16"/>
        <v>0</v>
      </c>
      <c r="AC31" s="264">
        <f>IF(ISERROR((H31*G31+I31*G30+J31*G29+K31*G28+L31*G27+M31*G78+N31*G77+O31*G76+P31*G75+Q31*G74+R31*G73+S31*G72+T31*G71+U31*G70+V31*G69+W31*G68+X31*G67+Y31*G66+Z31*G65+AA31*G64)/AB31),0,(H31*G31+I31*G30+J31*G29+K31*G28+L31*G27+M31*G78+N31*G77+O31*G76+P31*G75+Q31*G74+R31*G73+S31*G72+T31*G71+U31*G70+V31*G69+W31*G68+X31*G67+Y31*G66+Z31*G65+AA31*G64)/AB31)</f>
        <v>0</v>
      </c>
      <c r="AD31" s="78">
        <f>VLOOKUP($D$7,ETo!$B$4:$P$88,MONTH(D31)+2,FALSE)/4</f>
        <v>28.807219873882463</v>
      </c>
      <c r="AE31" s="78">
        <f t="shared" si="7"/>
        <v>0</v>
      </c>
      <c r="AF31" s="79">
        <f t="shared" si="8"/>
        <v>0</v>
      </c>
      <c r="AG31" s="79">
        <f t="shared" si="9"/>
        <v>0</v>
      </c>
      <c r="AH31" s="79">
        <f t="shared" si="10"/>
        <v>0</v>
      </c>
      <c r="AI31" s="79">
        <f t="shared" si="11"/>
        <v>0</v>
      </c>
      <c r="AJ31" s="302">
        <f>VLOOKUP(E31,[0]!eff_week,3,FALSE)/1000*AB31*1600</f>
        <v>0</v>
      </c>
    </row>
    <row r="32" spans="2:36" x14ac:dyDescent="0.25">
      <c r="B32" s="84">
        <f t="shared" si="12"/>
        <v>39788</v>
      </c>
      <c r="C32" s="85">
        <f t="shared" si="13"/>
        <v>39794</v>
      </c>
      <c r="D32" s="77">
        <f t="shared" si="3"/>
        <v>39794</v>
      </c>
      <c r="E32" s="68">
        <v>6</v>
      </c>
      <c r="F32" s="266">
        <f>IF(ISERROR(VLOOKUP(E32,Crop!$AC$3:$AD$70,2,FALSE)),0,VLOOKUP(E32,Crop!$AC$3:$AD$70,2,FALSE))</f>
        <v>0</v>
      </c>
      <c r="G32" s="78">
        <f>IF(ISERROR(HLOOKUP($D$5,Kc!$B$3:$AI$57,upland_rain!F32+3,FALSE)),0,HLOOKUP($D$5,Kc!$B$3:$AI$57,upland_rain!F32+3,FALSE))</f>
        <v>0</v>
      </c>
      <c r="H32" s="90">
        <f t="shared" si="4"/>
        <v>0</v>
      </c>
      <c r="I32" s="91">
        <f t="shared" si="14"/>
        <v>0</v>
      </c>
      <c r="J32" s="91">
        <f t="shared" si="14"/>
        <v>0</v>
      </c>
      <c r="K32" s="91">
        <f t="shared" si="14"/>
        <v>0</v>
      </c>
      <c r="L32" s="91">
        <f t="shared" si="14"/>
        <v>0</v>
      </c>
      <c r="M32" s="91">
        <f t="shared" si="14"/>
        <v>0</v>
      </c>
      <c r="N32" s="91">
        <f t="shared" si="14"/>
        <v>0</v>
      </c>
      <c r="O32" s="91">
        <f t="shared" si="14"/>
        <v>0</v>
      </c>
      <c r="P32" s="91">
        <f t="shared" si="14"/>
        <v>0</v>
      </c>
      <c r="Q32" s="91">
        <f t="shared" si="14"/>
        <v>0</v>
      </c>
      <c r="R32" s="91">
        <f t="shared" si="14"/>
        <v>0</v>
      </c>
      <c r="S32" s="91">
        <f t="shared" si="15"/>
        <v>0</v>
      </c>
      <c r="T32" s="91">
        <f t="shared" si="15"/>
        <v>0</v>
      </c>
      <c r="U32" s="91">
        <f t="shared" si="15"/>
        <v>0</v>
      </c>
      <c r="V32" s="91">
        <f t="shared" si="15"/>
        <v>0</v>
      </c>
      <c r="W32" s="91">
        <f t="shared" si="15"/>
        <v>0</v>
      </c>
      <c r="X32" s="91">
        <f t="shared" si="15"/>
        <v>0</v>
      </c>
      <c r="Y32" s="91">
        <f t="shared" si="15"/>
        <v>0</v>
      </c>
      <c r="Z32" s="91">
        <f t="shared" si="15"/>
        <v>0</v>
      </c>
      <c r="AA32" s="91">
        <f t="shared" si="15"/>
        <v>0</v>
      </c>
      <c r="AB32" s="95">
        <f t="shared" si="16"/>
        <v>0</v>
      </c>
      <c r="AC32" s="264">
        <f>IF(ISERROR((H32*G32+I32*G31+J32*G30+K32*G29+L32*G28+M32*G27+N32*G78+O32*G77+P32*G76+Q32*G75+R32*G74+S32*G73+T32*G72+U32*G71+V32*G70+W32*G69+X32*G68+Y32*G67+Z32*G66+AA32*G65)/AB32),0,(H32*G32+I32*G31+J32*G30+K32*G29+L32*G28+M32*G27+N32*G78+O32*G77+P32*G76+Q32*G75+R32*G74+S32*G73+T32*G72+U32*G71+V32*G70+W32*G69+X32*G68+Y32*G67+Z32*G66+AA32*G65)/AB32)</f>
        <v>0</v>
      </c>
      <c r="AD32" s="78">
        <f>VLOOKUP($D$7,ETo!$B$4:$P$88,MONTH(D32)+2,FALSE)/4</f>
        <v>28.807219873882463</v>
      </c>
      <c r="AE32" s="78">
        <f t="shared" si="7"/>
        <v>0</v>
      </c>
      <c r="AF32" s="79">
        <f t="shared" si="8"/>
        <v>0</v>
      </c>
      <c r="AG32" s="79">
        <f t="shared" si="9"/>
        <v>0</v>
      </c>
      <c r="AH32" s="79">
        <f t="shared" si="10"/>
        <v>0</v>
      </c>
      <c r="AI32" s="79">
        <f t="shared" si="11"/>
        <v>0</v>
      </c>
      <c r="AJ32" s="302">
        <f>VLOOKUP(E32,[0]!eff_week,3,FALSE)/1000*AB32*1600</f>
        <v>0</v>
      </c>
    </row>
    <row r="33" spans="2:36" x14ac:dyDescent="0.25">
      <c r="B33" s="84">
        <f t="shared" si="12"/>
        <v>39795</v>
      </c>
      <c r="C33" s="85">
        <f t="shared" si="13"/>
        <v>39801</v>
      </c>
      <c r="D33" s="77">
        <f t="shared" si="3"/>
        <v>39801</v>
      </c>
      <c r="E33" s="68">
        <v>7</v>
      </c>
      <c r="F33" s="266">
        <f>IF(ISERROR(VLOOKUP(E33,Crop!$AC$3:$AD$70,2,FALSE)),0,VLOOKUP(E33,Crop!$AC$3:$AD$70,2,FALSE))</f>
        <v>0</v>
      </c>
      <c r="G33" s="78">
        <f>IF(ISERROR(HLOOKUP($D$5,Kc!$B$3:$AI$57,upland_rain!F33+3,FALSE)),0,HLOOKUP($D$5,Kc!$B$3:$AI$57,upland_rain!F33+3,FALSE))</f>
        <v>0</v>
      </c>
      <c r="H33" s="90">
        <f t="shared" si="4"/>
        <v>0</v>
      </c>
      <c r="I33" s="91">
        <f t="shared" si="14"/>
        <v>0</v>
      </c>
      <c r="J33" s="91">
        <f t="shared" si="14"/>
        <v>0</v>
      </c>
      <c r="K33" s="91">
        <f t="shared" si="14"/>
        <v>0</v>
      </c>
      <c r="L33" s="91">
        <f t="shared" si="14"/>
        <v>0</v>
      </c>
      <c r="M33" s="91">
        <f t="shared" si="14"/>
        <v>0</v>
      </c>
      <c r="N33" s="91">
        <f t="shared" si="14"/>
        <v>0</v>
      </c>
      <c r="O33" s="91">
        <f t="shared" si="14"/>
        <v>0</v>
      </c>
      <c r="P33" s="91">
        <f t="shared" si="14"/>
        <v>0</v>
      </c>
      <c r="Q33" s="91">
        <f t="shared" si="14"/>
        <v>0</v>
      </c>
      <c r="R33" s="91">
        <f t="shared" si="14"/>
        <v>0</v>
      </c>
      <c r="S33" s="91">
        <f t="shared" si="15"/>
        <v>0</v>
      </c>
      <c r="T33" s="91">
        <f t="shared" si="15"/>
        <v>0</v>
      </c>
      <c r="U33" s="91">
        <f t="shared" si="15"/>
        <v>0</v>
      </c>
      <c r="V33" s="91">
        <f t="shared" si="15"/>
        <v>0</v>
      </c>
      <c r="W33" s="91">
        <f t="shared" si="15"/>
        <v>0</v>
      </c>
      <c r="X33" s="91">
        <f t="shared" si="15"/>
        <v>0</v>
      </c>
      <c r="Y33" s="91">
        <f t="shared" si="15"/>
        <v>0</v>
      </c>
      <c r="Z33" s="91">
        <f t="shared" si="15"/>
        <v>0</v>
      </c>
      <c r="AA33" s="91">
        <f t="shared" si="15"/>
        <v>0</v>
      </c>
      <c r="AB33" s="95">
        <f t="shared" si="16"/>
        <v>0</v>
      </c>
      <c r="AC33" s="264">
        <f>IF(ISERROR((H33*G33+I33*G32+J33*G31+K33*G30+L33*G29+M33*G28+N33*G27+O33*G78+P33*G77+Q33*G76+R33*G75+S33*G74+T33*G73+U33*G72+V33*G71+W33*G70+X33*G69+Y33*G68+Z33*G67+AA33*G66)/AB33),0,(H33*G33+I33*G32+J33*G31+K33*G30+L33*G29+M33*G28+N33*G27+O33*G78+P33*G77+Q33*G76+R33*G75+S33*G74+T33*G73+U33*G72+V33*G71+W33*G70+X33*G69+Y33*G68+Z33*G67+AA33*G66)/AB33)</f>
        <v>0</v>
      </c>
      <c r="AD33" s="78">
        <f>VLOOKUP($D$7,ETo!$B$4:$P$88,MONTH(D33)+2,FALSE)/4</f>
        <v>28.807219873882463</v>
      </c>
      <c r="AE33" s="78">
        <f t="shared" si="7"/>
        <v>0</v>
      </c>
      <c r="AF33" s="79">
        <f t="shared" si="8"/>
        <v>0</v>
      </c>
      <c r="AG33" s="79">
        <f t="shared" si="9"/>
        <v>0</v>
      </c>
      <c r="AH33" s="79">
        <f t="shared" si="10"/>
        <v>0</v>
      </c>
      <c r="AI33" s="79">
        <f t="shared" si="11"/>
        <v>0</v>
      </c>
      <c r="AJ33" s="302">
        <f>VLOOKUP(E33,[0]!eff_week,3,FALSE)/1000*AB33*1600</f>
        <v>0</v>
      </c>
    </row>
    <row r="34" spans="2:36" x14ac:dyDescent="0.25">
      <c r="B34" s="84">
        <f t="shared" si="12"/>
        <v>39802</v>
      </c>
      <c r="C34" s="85">
        <f t="shared" si="13"/>
        <v>39808</v>
      </c>
      <c r="D34" s="77">
        <f t="shared" si="3"/>
        <v>39808</v>
      </c>
      <c r="E34" s="68">
        <v>8</v>
      </c>
      <c r="F34" s="266">
        <f>IF(ISERROR(VLOOKUP(E34,Crop!$AC$3:$AD$70,2,FALSE)),0,VLOOKUP(E34,Crop!$AC$3:$AD$70,2,FALSE))</f>
        <v>0</v>
      </c>
      <c r="G34" s="78">
        <f>IF(ISERROR(HLOOKUP($D$5,Kc!$B$3:$AI$57,upland_rain!F34+3,FALSE)),0,HLOOKUP($D$5,Kc!$B$3:$AI$57,upland_rain!F34+3,FALSE))</f>
        <v>0</v>
      </c>
      <c r="H34" s="90">
        <f t="shared" si="4"/>
        <v>0</v>
      </c>
      <c r="I34" s="91">
        <f t="shared" si="14"/>
        <v>0</v>
      </c>
      <c r="J34" s="91">
        <f t="shared" si="14"/>
        <v>0</v>
      </c>
      <c r="K34" s="91">
        <f t="shared" si="14"/>
        <v>0</v>
      </c>
      <c r="L34" s="91">
        <f t="shared" si="14"/>
        <v>0</v>
      </c>
      <c r="M34" s="91">
        <f t="shared" si="14"/>
        <v>0</v>
      </c>
      <c r="N34" s="91">
        <f t="shared" si="14"/>
        <v>0</v>
      </c>
      <c r="O34" s="91">
        <f t="shared" si="14"/>
        <v>0</v>
      </c>
      <c r="P34" s="91">
        <f t="shared" si="14"/>
        <v>0</v>
      </c>
      <c r="Q34" s="91">
        <f t="shared" si="14"/>
        <v>0</v>
      </c>
      <c r="R34" s="91">
        <f t="shared" si="14"/>
        <v>0</v>
      </c>
      <c r="S34" s="91">
        <f t="shared" si="15"/>
        <v>0</v>
      </c>
      <c r="T34" s="91">
        <f t="shared" si="15"/>
        <v>0</v>
      </c>
      <c r="U34" s="91">
        <f t="shared" si="15"/>
        <v>0</v>
      </c>
      <c r="V34" s="91">
        <f t="shared" si="15"/>
        <v>0</v>
      </c>
      <c r="W34" s="91">
        <f t="shared" si="15"/>
        <v>0</v>
      </c>
      <c r="X34" s="91">
        <f t="shared" si="15"/>
        <v>0</v>
      </c>
      <c r="Y34" s="91">
        <f t="shared" si="15"/>
        <v>0</v>
      </c>
      <c r="Z34" s="91">
        <f t="shared" si="15"/>
        <v>0</v>
      </c>
      <c r="AA34" s="91">
        <f t="shared" si="15"/>
        <v>0</v>
      </c>
      <c r="AB34" s="95">
        <f t="shared" si="16"/>
        <v>0</v>
      </c>
      <c r="AC34" s="264">
        <f>IF(ISERROR((H34*G34+I34*G33+J34*G32+K34*G31+L34*G30+M34*G29+N34*G28+O34*G27+P34*G78+Q34*G77+R34*G76+S34*G75+T34*G74+U34*G73+V34*G72+W34*G71+X34*G70+Y34*G69+Z34*G68+AA34*G67)/AB34),0,(H34*G34+I34*G33+J34*G32+K34*G31+L34*G30+M34*G29+N34*G28+O34*G27+P34*G78+Q34*G77+R34*G76+S34*G75+T34*G74+U34*G73+V34*G72+W34*G71+X34*G70+Y34*G69+Z34*G68+AA34*G67)/AB34)</f>
        <v>0</v>
      </c>
      <c r="AD34" s="78">
        <f>VLOOKUP($D$7,ETo!$B$4:$P$88,MONTH(D34)+2,FALSE)/4</f>
        <v>28.807219873882463</v>
      </c>
      <c r="AE34" s="78">
        <f t="shared" si="7"/>
        <v>0</v>
      </c>
      <c r="AF34" s="79">
        <f t="shared" si="8"/>
        <v>0</v>
      </c>
      <c r="AG34" s="79">
        <f t="shared" si="9"/>
        <v>0</v>
      </c>
      <c r="AH34" s="79">
        <f t="shared" si="10"/>
        <v>0</v>
      </c>
      <c r="AI34" s="79">
        <f t="shared" si="11"/>
        <v>0</v>
      </c>
      <c r="AJ34" s="302">
        <f>VLOOKUP(E34,[0]!eff_week,3,FALSE)/1000*AB34*1600</f>
        <v>0</v>
      </c>
    </row>
    <row r="35" spans="2:36" x14ac:dyDescent="0.25">
      <c r="B35" s="84">
        <f t="shared" si="12"/>
        <v>39809</v>
      </c>
      <c r="C35" s="85">
        <f t="shared" si="13"/>
        <v>39815</v>
      </c>
      <c r="D35" s="77">
        <f t="shared" si="3"/>
        <v>39815</v>
      </c>
      <c r="E35" s="68">
        <v>9</v>
      </c>
      <c r="F35" s="266">
        <f>IF(ISERROR(VLOOKUP(E35,Crop!$AC$3:$AD$70,2,FALSE)),0,VLOOKUP(E35,Crop!$AC$3:$AD$70,2,FALSE))</f>
        <v>0</v>
      </c>
      <c r="G35" s="78">
        <f>IF(ISERROR(HLOOKUP($D$5,Kc!$B$3:$AI$57,upland_rain!F35+3,FALSE)),0,HLOOKUP($D$5,Kc!$B$3:$AI$57,upland_rain!F35+3,FALSE))</f>
        <v>0</v>
      </c>
      <c r="H35" s="90">
        <f t="shared" si="4"/>
        <v>0</v>
      </c>
      <c r="I35" s="91">
        <f t="shared" si="14"/>
        <v>0</v>
      </c>
      <c r="J35" s="91">
        <f t="shared" si="14"/>
        <v>0</v>
      </c>
      <c r="K35" s="91">
        <f t="shared" si="14"/>
        <v>0</v>
      </c>
      <c r="L35" s="91">
        <f t="shared" si="14"/>
        <v>0</v>
      </c>
      <c r="M35" s="91">
        <f t="shared" si="14"/>
        <v>0</v>
      </c>
      <c r="N35" s="91">
        <f t="shared" si="14"/>
        <v>0</v>
      </c>
      <c r="O35" s="91">
        <f t="shared" si="14"/>
        <v>0</v>
      </c>
      <c r="P35" s="91">
        <f t="shared" si="14"/>
        <v>0</v>
      </c>
      <c r="Q35" s="91">
        <f t="shared" si="14"/>
        <v>0</v>
      </c>
      <c r="R35" s="91">
        <f t="shared" si="14"/>
        <v>0</v>
      </c>
      <c r="S35" s="91">
        <f t="shared" si="15"/>
        <v>0</v>
      </c>
      <c r="T35" s="91">
        <f t="shared" si="15"/>
        <v>0</v>
      </c>
      <c r="U35" s="91">
        <f t="shared" si="15"/>
        <v>0</v>
      </c>
      <c r="V35" s="91">
        <f t="shared" si="15"/>
        <v>0</v>
      </c>
      <c r="W35" s="91">
        <f t="shared" si="15"/>
        <v>0</v>
      </c>
      <c r="X35" s="91">
        <f t="shared" si="15"/>
        <v>0</v>
      </c>
      <c r="Y35" s="91">
        <f t="shared" si="15"/>
        <v>0</v>
      </c>
      <c r="Z35" s="91">
        <f t="shared" si="15"/>
        <v>0</v>
      </c>
      <c r="AA35" s="91">
        <f t="shared" si="15"/>
        <v>0</v>
      </c>
      <c r="AB35" s="95">
        <f t="shared" si="16"/>
        <v>0</v>
      </c>
      <c r="AC35" s="264">
        <f>IF(ISERROR((H35*G35+I35*G34+J35*G33+K35*G32+L35*G31+M35*G30+N35*G29+O35*G28+P35*G27+Q35*G78+R35*G77+S35*G76+T35*G75+U35*G74+V35*G73+W35*G72+X35*G71+Y35*G70+Z35*G69+AA35*G68)/AB35),0,(H35*G35+I35*G34+J35*G33+K35*G32+L35*G31+M35*G30+N35*G29+O35*G28+P35*G27+Q35*G78+R35*G77+S35*G76+T35*G75+U35*G74+V35*G73+W35*G72+X35*G71+Y35*G70+Z35*G69+AA35*G68)/AB35)</f>
        <v>0</v>
      </c>
      <c r="AD35" s="78">
        <f>VLOOKUP($D$7,ETo!$B$4:$P$88,MONTH(D35)+2,FALSE)/4</f>
        <v>28.717985178669089</v>
      </c>
      <c r="AE35" s="78">
        <f t="shared" si="7"/>
        <v>0</v>
      </c>
      <c r="AF35" s="79">
        <f t="shared" si="8"/>
        <v>0</v>
      </c>
      <c r="AG35" s="79">
        <f t="shared" si="9"/>
        <v>0</v>
      </c>
      <c r="AH35" s="79">
        <f t="shared" si="10"/>
        <v>0</v>
      </c>
      <c r="AI35" s="79">
        <f t="shared" si="11"/>
        <v>0</v>
      </c>
      <c r="AJ35" s="302">
        <f>VLOOKUP(E35,[0]!eff_week,3,FALSE)/1000*AB35*1600</f>
        <v>0</v>
      </c>
    </row>
    <row r="36" spans="2:36" x14ac:dyDescent="0.25">
      <c r="B36" s="84">
        <f t="shared" si="12"/>
        <v>39816</v>
      </c>
      <c r="C36" s="85">
        <f t="shared" si="13"/>
        <v>39822</v>
      </c>
      <c r="D36" s="77">
        <f t="shared" si="3"/>
        <v>39822</v>
      </c>
      <c r="E36" s="68">
        <v>10</v>
      </c>
      <c r="F36" s="266">
        <f>IF(ISERROR(VLOOKUP(E36,Crop!$AC$3:$AD$70,2,FALSE)),0,VLOOKUP(E36,Crop!$AC$3:$AD$70,2,FALSE))</f>
        <v>0</v>
      </c>
      <c r="G36" s="78">
        <f>IF(ISERROR(HLOOKUP($D$5,Kc!$B$3:$AI$57,upland_rain!F36+3,FALSE)),0,HLOOKUP($D$5,Kc!$B$3:$AI$57,upland_rain!F36+3,FALSE))</f>
        <v>0</v>
      </c>
      <c r="H36" s="90">
        <f t="shared" ref="H36:H78" si="17">IF(G36&gt;0,IF(H$26&gt;$E$9,0,VLOOKUP(H$26,$F$3:$G$23,2,FALSE)),0)</f>
        <v>0</v>
      </c>
      <c r="I36" s="91">
        <f t="shared" si="14"/>
        <v>0</v>
      </c>
      <c r="J36" s="91">
        <f t="shared" si="14"/>
        <v>0</v>
      </c>
      <c r="K36" s="91">
        <f t="shared" si="14"/>
        <v>0</v>
      </c>
      <c r="L36" s="91">
        <f t="shared" si="14"/>
        <v>0</v>
      </c>
      <c r="M36" s="91">
        <f t="shared" si="14"/>
        <v>0</v>
      </c>
      <c r="N36" s="91">
        <f t="shared" si="14"/>
        <v>0</v>
      </c>
      <c r="O36" s="91">
        <f t="shared" si="14"/>
        <v>0</v>
      </c>
      <c r="P36" s="91">
        <f t="shared" si="14"/>
        <v>0</v>
      </c>
      <c r="Q36" s="91">
        <f t="shared" si="14"/>
        <v>0</v>
      </c>
      <c r="R36" s="91">
        <f t="shared" si="14"/>
        <v>0</v>
      </c>
      <c r="S36" s="91">
        <f t="shared" si="15"/>
        <v>0</v>
      </c>
      <c r="T36" s="91">
        <f t="shared" si="15"/>
        <v>0</v>
      </c>
      <c r="U36" s="91">
        <f t="shared" si="15"/>
        <v>0</v>
      </c>
      <c r="V36" s="91">
        <f t="shared" si="15"/>
        <v>0</v>
      </c>
      <c r="W36" s="91">
        <f t="shared" si="15"/>
        <v>0</v>
      </c>
      <c r="X36" s="91">
        <f t="shared" si="15"/>
        <v>0</v>
      </c>
      <c r="Y36" s="91">
        <f t="shared" si="15"/>
        <v>0</v>
      </c>
      <c r="Z36" s="91">
        <f t="shared" si="15"/>
        <v>0</v>
      </c>
      <c r="AA36" s="91">
        <f t="shared" si="15"/>
        <v>0</v>
      </c>
      <c r="AB36" s="95">
        <f t="shared" si="16"/>
        <v>0</v>
      </c>
      <c r="AC36" s="264">
        <f>IF(ISERROR((H36*G36+I36*G35+J36*G34+K36*G33+L36*G32+M36*G31+N36*G30+O36*G29+P36*G28+Q36*G27+R36*G78+S36*G77+T36*G76+U36*G75+V36*G74+W36*G73+X36*G72+Y36*G71+Z36*G70+AA36*G69)/AB36),0,(H36*G36+I36*G35+J36*G34+K36*G33+L36*G32+M36*G31+N36*G30+O36*G29+P36*G28+Q36*G27+R36*G78+S36*G77+T36*G76+U36*G75+V36*G74+W36*G73+X36*G72+Y36*G71+Z36*G70+AA36*G69)/AB36)</f>
        <v>0</v>
      </c>
      <c r="AD36" s="78">
        <f>VLOOKUP($D$7,ETo!$B$4:$P$88,MONTH(D36)+2,FALSE)/4</f>
        <v>28.717985178669089</v>
      </c>
      <c r="AE36" s="78">
        <f t="shared" si="7"/>
        <v>0</v>
      </c>
      <c r="AF36" s="79">
        <f t="shared" si="8"/>
        <v>0</v>
      </c>
      <c r="AG36" s="79">
        <f t="shared" si="9"/>
        <v>0</v>
      </c>
      <c r="AH36" s="79">
        <f t="shared" si="10"/>
        <v>0</v>
      </c>
      <c r="AI36" s="79">
        <f t="shared" si="11"/>
        <v>0</v>
      </c>
      <c r="AJ36" s="302">
        <f>VLOOKUP(E36,[0]!eff_week,3,FALSE)/1000*AB36*1600</f>
        <v>0</v>
      </c>
    </row>
    <row r="37" spans="2:36" x14ac:dyDescent="0.25">
      <c r="B37" s="84">
        <f t="shared" si="12"/>
        <v>39823</v>
      </c>
      <c r="C37" s="85">
        <f t="shared" si="13"/>
        <v>39829</v>
      </c>
      <c r="D37" s="77">
        <f t="shared" si="3"/>
        <v>39829</v>
      </c>
      <c r="E37" s="68">
        <v>11</v>
      </c>
      <c r="F37" s="266">
        <f>IF(ISERROR(VLOOKUP(E37,Crop!$AC$3:$AD$70,2,FALSE)),0,VLOOKUP(E37,Crop!$AC$3:$AD$70,2,FALSE))</f>
        <v>0</v>
      </c>
      <c r="G37" s="78">
        <f>IF(ISERROR(HLOOKUP($D$5,Kc!$B$3:$AI$57,upland_rain!F37+3,FALSE)),0,HLOOKUP($D$5,Kc!$B$3:$AI$57,upland_rain!F37+3,FALSE))</f>
        <v>0</v>
      </c>
      <c r="H37" s="90">
        <f t="shared" si="17"/>
        <v>0</v>
      </c>
      <c r="I37" s="91">
        <f t="shared" ref="I37:I78" si="18">IF(H36&gt;0,IF(I$26&gt;$E$9,0,VLOOKUP(I$26,$F$3:$G$23,2,FALSE)),0)</f>
        <v>0</v>
      </c>
      <c r="J37" s="91">
        <f t="shared" ref="J37:J78" si="19">IF(I36&gt;0,IF(J$26&gt;$E$9,0,VLOOKUP(J$26,$F$3:$G$12,2,FALSE)),0)</f>
        <v>0</v>
      </c>
      <c r="K37" s="91">
        <f t="shared" ref="K37:T46" si="20">IF(J36&gt;0,IF(K$26&gt;$E$9,0,VLOOKUP(K$26,$F$3:$G$23,2,FALSE)),0)</f>
        <v>0</v>
      </c>
      <c r="L37" s="91">
        <f t="shared" si="20"/>
        <v>0</v>
      </c>
      <c r="M37" s="91">
        <f t="shared" si="20"/>
        <v>0</v>
      </c>
      <c r="N37" s="91">
        <f t="shared" si="20"/>
        <v>0</v>
      </c>
      <c r="O37" s="91">
        <f t="shared" si="20"/>
        <v>0</v>
      </c>
      <c r="P37" s="91">
        <f t="shared" si="20"/>
        <v>0</v>
      </c>
      <c r="Q37" s="91">
        <f t="shared" si="20"/>
        <v>0</v>
      </c>
      <c r="R37" s="91">
        <f t="shared" si="20"/>
        <v>0</v>
      </c>
      <c r="S37" s="91">
        <f t="shared" si="20"/>
        <v>0</v>
      </c>
      <c r="T37" s="91">
        <f t="shared" si="20"/>
        <v>0</v>
      </c>
      <c r="U37" s="91">
        <f t="shared" ref="U37:AA46" si="21">IF(T36&gt;0,IF(U$26&gt;$E$9,0,VLOOKUP(U$26,$F$3:$G$23,2,FALSE)),0)</f>
        <v>0</v>
      </c>
      <c r="V37" s="91">
        <f t="shared" si="21"/>
        <v>0</v>
      </c>
      <c r="W37" s="91">
        <f t="shared" si="21"/>
        <v>0</v>
      </c>
      <c r="X37" s="91">
        <f t="shared" si="21"/>
        <v>0</v>
      </c>
      <c r="Y37" s="91">
        <f t="shared" si="21"/>
        <v>0</v>
      </c>
      <c r="Z37" s="91">
        <f t="shared" si="21"/>
        <v>0</v>
      </c>
      <c r="AA37" s="91">
        <f t="shared" si="21"/>
        <v>0</v>
      </c>
      <c r="AB37" s="95">
        <f t="shared" si="16"/>
        <v>0</v>
      </c>
      <c r="AC37" s="264">
        <f>IF(ISERROR((H37*G37+I37*G36+J37*G35+K37*G34+L37*G33+M37*G32+N37*G31+O37*G30+P37*G29+Q37*G28+R37*G27+S37*G78+T37*G77+U37*G76+V37*G75+W37*G74+X37*G73+Y37*G72+Z37*G71+AA37*G70)/AB37),0,(H37*G37+I37*G36+J37*G35+K37*G34+L37*G33+M37*G32+N37*G31+O37*G30+P37*G29+Q37*G28+R37*G27+S37*G78+T37*G77+U37*G76+V37*G75+W37*G74+X37*G73+Y37*G72+Z37*G71+AA37*G70)/AB37)</f>
        <v>0</v>
      </c>
      <c r="AD37" s="78">
        <f>VLOOKUP($D$7,ETo!$B$4:$P$88,MONTH(D37)+2,FALSE)/4</f>
        <v>28.717985178669089</v>
      </c>
      <c r="AE37" s="78">
        <f t="shared" si="7"/>
        <v>0</v>
      </c>
      <c r="AF37" s="79">
        <f t="shared" si="8"/>
        <v>0</v>
      </c>
      <c r="AG37" s="79">
        <f t="shared" si="9"/>
        <v>0</v>
      </c>
      <c r="AH37" s="79">
        <f t="shared" si="10"/>
        <v>0</v>
      </c>
      <c r="AI37" s="79">
        <f t="shared" si="11"/>
        <v>0</v>
      </c>
      <c r="AJ37" s="302">
        <f>VLOOKUP(E37,[0]!eff_week,3,FALSE)/1000*AB37*1600</f>
        <v>0</v>
      </c>
    </row>
    <row r="38" spans="2:36" x14ac:dyDescent="0.25">
      <c r="B38" s="84">
        <f t="shared" si="12"/>
        <v>39830</v>
      </c>
      <c r="C38" s="85">
        <f t="shared" si="13"/>
        <v>39836</v>
      </c>
      <c r="D38" s="77">
        <f t="shared" si="3"/>
        <v>39836</v>
      </c>
      <c r="E38" s="68">
        <v>12</v>
      </c>
      <c r="F38" s="266">
        <f>IF(ISERROR(VLOOKUP(E38,Crop!$AC$3:$AD$70,2,FALSE)),0,VLOOKUP(E38,Crop!$AC$3:$AD$70,2,FALSE))</f>
        <v>0</v>
      </c>
      <c r="G38" s="78">
        <f>IF(ISERROR(HLOOKUP($D$5,Kc!$B$3:$AI$57,upland_rain!F38+3,FALSE)),0,HLOOKUP($D$5,Kc!$B$3:$AI$57,upland_rain!F38+3,FALSE))</f>
        <v>0</v>
      </c>
      <c r="H38" s="90">
        <f t="shared" si="17"/>
        <v>0</v>
      </c>
      <c r="I38" s="91">
        <f t="shared" si="18"/>
        <v>0</v>
      </c>
      <c r="J38" s="91">
        <f t="shared" si="19"/>
        <v>0</v>
      </c>
      <c r="K38" s="91">
        <f t="shared" si="20"/>
        <v>0</v>
      </c>
      <c r="L38" s="91">
        <f t="shared" si="20"/>
        <v>0</v>
      </c>
      <c r="M38" s="91">
        <f t="shared" si="20"/>
        <v>0</v>
      </c>
      <c r="N38" s="91">
        <f t="shared" si="20"/>
        <v>0</v>
      </c>
      <c r="O38" s="91">
        <f t="shared" si="20"/>
        <v>0</v>
      </c>
      <c r="P38" s="91">
        <f t="shared" si="20"/>
        <v>0</v>
      </c>
      <c r="Q38" s="91">
        <f t="shared" si="20"/>
        <v>0</v>
      </c>
      <c r="R38" s="91">
        <f t="shared" si="20"/>
        <v>0</v>
      </c>
      <c r="S38" s="91">
        <f t="shared" si="20"/>
        <v>0</v>
      </c>
      <c r="T38" s="91">
        <f t="shared" si="20"/>
        <v>0</v>
      </c>
      <c r="U38" s="91">
        <f t="shared" si="21"/>
        <v>0</v>
      </c>
      <c r="V38" s="91">
        <f t="shared" si="21"/>
        <v>0</v>
      </c>
      <c r="W38" s="91">
        <f t="shared" si="21"/>
        <v>0</v>
      </c>
      <c r="X38" s="91">
        <f t="shared" si="21"/>
        <v>0</v>
      </c>
      <c r="Y38" s="91">
        <f t="shared" si="21"/>
        <v>0</v>
      </c>
      <c r="Z38" s="91">
        <f t="shared" si="21"/>
        <v>0</v>
      </c>
      <c r="AA38" s="91">
        <f t="shared" si="21"/>
        <v>0</v>
      </c>
      <c r="AB38" s="95">
        <f t="shared" si="16"/>
        <v>0</v>
      </c>
      <c r="AC38" s="264">
        <f>IF(ISERROR((H38*G38+I38*G37+J38*G36+K38*G35+L38*G34+M38*G33+N38*G32+O38*G31+P38*G30+Q38*G29+R38*G28+S38*G27+T38*G78+U38*G77+V38*G76+W38*G75+X38*G74+Y38*G73+Z38*G72+AA38*G71)/AB38),0,(H38*G38+I38*G37+J38*G36+K38*G35+L38*G34+M38*G33+N38*G32+O38*G31+P38*G30+Q38*G29+R38*G28+S38*G27+T38*G78+U38*G77+V38*G76+W38*G75+X38*G74+Y38*G73+Z38*G72+AA38*G71)/AB38)</f>
        <v>0</v>
      </c>
      <c r="AD38" s="78">
        <f>VLOOKUP($D$7,ETo!$B$4:$P$88,MONTH(D38)+2,FALSE)/4</f>
        <v>28.717985178669089</v>
      </c>
      <c r="AE38" s="78">
        <f t="shared" si="7"/>
        <v>0</v>
      </c>
      <c r="AF38" s="79">
        <f t="shared" si="8"/>
        <v>0</v>
      </c>
      <c r="AG38" s="79">
        <f t="shared" si="9"/>
        <v>0</v>
      </c>
      <c r="AH38" s="79">
        <f t="shared" si="10"/>
        <v>0</v>
      </c>
      <c r="AI38" s="79">
        <f t="shared" si="11"/>
        <v>0</v>
      </c>
      <c r="AJ38" s="302">
        <f>VLOOKUP(E38,[0]!eff_week,3,FALSE)/1000*AB38*1600</f>
        <v>0</v>
      </c>
    </row>
    <row r="39" spans="2:36" x14ac:dyDescent="0.25">
      <c r="B39" s="84">
        <f t="shared" si="12"/>
        <v>39837</v>
      </c>
      <c r="C39" s="85">
        <f t="shared" si="13"/>
        <v>39843</v>
      </c>
      <c r="D39" s="77">
        <f t="shared" si="3"/>
        <v>39843</v>
      </c>
      <c r="E39" s="68">
        <v>13</v>
      </c>
      <c r="F39" s="266">
        <f>IF(ISERROR(VLOOKUP(E39,Crop!$AC$3:$AD$70,2,FALSE)),0,VLOOKUP(E39,Crop!$AC$3:$AD$70,2,FALSE))</f>
        <v>0</v>
      </c>
      <c r="G39" s="78">
        <f>IF(ISERROR(HLOOKUP($D$5,Kc!$B$3:$AI$57,upland_rain!F39+3,FALSE)),0,HLOOKUP($D$5,Kc!$B$3:$AI$57,upland_rain!F39+3,FALSE))</f>
        <v>0</v>
      </c>
      <c r="H39" s="90">
        <f t="shared" si="17"/>
        <v>0</v>
      </c>
      <c r="I39" s="91">
        <f t="shared" si="18"/>
        <v>0</v>
      </c>
      <c r="J39" s="91">
        <f t="shared" si="19"/>
        <v>0</v>
      </c>
      <c r="K39" s="91">
        <f t="shared" si="20"/>
        <v>0</v>
      </c>
      <c r="L39" s="91">
        <f t="shared" si="20"/>
        <v>0</v>
      </c>
      <c r="M39" s="91">
        <f t="shared" si="20"/>
        <v>0</v>
      </c>
      <c r="N39" s="91">
        <f t="shared" si="20"/>
        <v>0</v>
      </c>
      <c r="O39" s="91">
        <f t="shared" si="20"/>
        <v>0</v>
      </c>
      <c r="P39" s="91">
        <f t="shared" si="20"/>
        <v>0</v>
      </c>
      <c r="Q39" s="91">
        <f t="shared" si="20"/>
        <v>0</v>
      </c>
      <c r="R39" s="91">
        <f t="shared" si="20"/>
        <v>0</v>
      </c>
      <c r="S39" s="91">
        <f t="shared" si="20"/>
        <v>0</v>
      </c>
      <c r="T39" s="91">
        <f t="shared" si="20"/>
        <v>0</v>
      </c>
      <c r="U39" s="91">
        <f t="shared" si="21"/>
        <v>0</v>
      </c>
      <c r="V39" s="91">
        <f t="shared" si="21"/>
        <v>0</v>
      </c>
      <c r="W39" s="91">
        <f t="shared" si="21"/>
        <v>0</v>
      </c>
      <c r="X39" s="91">
        <f t="shared" si="21"/>
        <v>0</v>
      </c>
      <c r="Y39" s="91">
        <f t="shared" si="21"/>
        <v>0</v>
      </c>
      <c r="Z39" s="91">
        <f t="shared" si="21"/>
        <v>0</v>
      </c>
      <c r="AA39" s="91">
        <f t="shared" si="21"/>
        <v>0</v>
      </c>
      <c r="AB39" s="95">
        <f t="shared" si="16"/>
        <v>0</v>
      </c>
      <c r="AC39" s="264">
        <f>IF(ISERROR((H39*G39+I39*G38+J39*G37+K39*G36+L39*G35+M39*G34+N39*G33+O39*G32+P39*G31+Q39*G30+R39*G29+S39*G28+T39*G27+U39*G78+V39*G77+W39*G76+X39*G75+Y39*G74+Z39*G73+AA39*G72)/AB39),0,(H39*G39+I39*G38+J39*G37+K39*G36+L39*G35+M39*G34+N39*G33+O39*G32+P39*G31+Q39*G30+R39*G29+S39*G28+T39*G27+U39*G78+V39*G77+W39*G76+X39*G75+Y39*G74+Z39*G73+AA39*G72)/AB39)</f>
        <v>0</v>
      </c>
      <c r="AD39" s="78">
        <f>VLOOKUP($D$7,ETo!$B$4:$P$88,MONTH(D39)+2,FALSE)/4</f>
        <v>28.717985178669089</v>
      </c>
      <c r="AE39" s="78">
        <f t="shared" si="7"/>
        <v>0</v>
      </c>
      <c r="AF39" s="79">
        <f t="shared" si="8"/>
        <v>0</v>
      </c>
      <c r="AG39" s="79">
        <f t="shared" si="9"/>
        <v>0</v>
      </c>
      <c r="AH39" s="79">
        <f t="shared" si="10"/>
        <v>0</v>
      </c>
      <c r="AI39" s="79">
        <f t="shared" si="11"/>
        <v>0</v>
      </c>
      <c r="AJ39" s="302">
        <f>VLOOKUP(E39,[0]!eff_week,3,FALSE)/1000*AB39*1600</f>
        <v>0</v>
      </c>
    </row>
    <row r="40" spans="2:36" x14ac:dyDescent="0.25">
      <c r="B40" s="84">
        <f t="shared" si="12"/>
        <v>39844</v>
      </c>
      <c r="C40" s="85">
        <f t="shared" si="13"/>
        <v>39850</v>
      </c>
      <c r="D40" s="77">
        <f t="shared" si="3"/>
        <v>39850</v>
      </c>
      <c r="E40" s="68">
        <v>14</v>
      </c>
      <c r="F40" s="266">
        <f>IF(ISERROR(VLOOKUP(E40,Crop!$AC$3:$AD$70,2,FALSE)),0,VLOOKUP(E40,Crop!$AC$3:$AD$70,2,FALSE))</f>
        <v>0</v>
      </c>
      <c r="G40" s="78">
        <f>IF(ISERROR(HLOOKUP($D$5,Kc!$B$3:$AI$57,upland_rain!F40+3,FALSE)),0,HLOOKUP($D$5,Kc!$B$3:$AI$57,upland_rain!F40+3,FALSE))</f>
        <v>0</v>
      </c>
      <c r="H40" s="90">
        <f t="shared" si="17"/>
        <v>0</v>
      </c>
      <c r="I40" s="91">
        <f t="shared" si="18"/>
        <v>0</v>
      </c>
      <c r="J40" s="91">
        <f t="shared" si="19"/>
        <v>0</v>
      </c>
      <c r="K40" s="91">
        <f t="shared" si="20"/>
        <v>0</v>
      </c>
      <c r="L40" s="91">
        <f t="shared" si="20"/>
        <v>0</v>
      </c>
      <c r="M40" s="91">
        <f t="shared" si="20"/>
        <v>0</v>
      </c>
      <c r="N40" s="91">
        <f t="shared" si="20"/>
        <v>0</v>
      </c>
      <c r="O40" s="91">
        <f t="shared" si="20"/>
        <v>0</v>
      </c>
      <c r="P40" s="91">
        <f t="shared" si="20"/>
        <v>0</v>
      </c>
      <c r="Q40" s="91">
        <f t="shared" si="20"/>
        <v>0</v>
      </c>
      <c r="R40" s="91">
        <f t="shared" si="20"/>
        <v>0</v>
      </c>
      <c r="S40" s="91">
        <f t="shared" si="20"/>
        <v>0</v>
      </c>
      <c r="T40" s="91">
        <f t="shared" si="20"/>
        <v>0</v>
      </c>
      <c r="U40" s="91">
        <f t="shared" si="21"/>
        <v>0</v>
      </c>
      <c r="V40" s="91">
        <f t="shared" si="21"/>
        <v>0</v>
      </c>
      <c r="W40" s="91">
        <f t="shared" si="21"/>
        <v>0</v>
      </c>
      <c r="X40" s="91">
        <f t="shared" si="21"/>
        <v>0</v>
      </c>
      <c r="Y40" s="91">
        <f t="shared" si="21"/>
        <v>0</v>
      </c>
      <c r="Z40" s="91">
        <f t="shared" si="21"/>
        <v>0</v>
      </c>
      <c r="AA40" s="91">
        <f t="shared" si="21"/>
        <v>0</v>
      </c>
      <c r="AB40" s="95">
        <f t="shared" si="16"/>
        <v>0</v>
      </c>
      <c r="AC40" s="264">
        <f>IF(ISERROR((H40*G40+I40*G39+J40*G38+K40*G37+L40*G36+M40*G35+N40*G34+O40*G33+P40*G32+Q40*G31+R40*G30+S40*G29+T40*G28+U40*G27+V40*G78+W40*G77+X40*G76+Y40*G75+Z40*G74+AA40*G73)/AB40),0,(H40*G40+I40*G39+J40*G38+K40*G37+L40*G36+M40*G35+N40*G34+O40*G33+P40*G32+Q40*G31+R40*G30+S40*G29+T40*G28+U40*G27+V40*G78+W40*G77+X40*G76+Y40*G75+Z40*G74+AA40*G73)/AB40)</f>
        <v>0</v>
      </c>
      <c r="AD40" s="78">
        <f>VLOOKUP($D$7,ETo!$B$4:$P$88,MONTH(D40)+2,FALSE)/4</f>
        <v>30.830720496422146</v>
      </c>
      <c r="AE40" s="78">
        <f t="shared" si="7"/>
        <v>0</v>
      </c>
      <c r="AF40" s="79">
        <f t="shared" si="8"/>
        <v>0</v>
      </c>
      <c r="AG40" s="79">
        <f t="shared" si="9"/>
        <v>0</v>
      </c>
      <c r="AH40" s="79">
        <f t="shared" si="10"/>
        <v>0</v>
      </c>
      <c r="AI40" s="79">
        <f t="shared" si="11"/>
        <v>0</v>
      </c>
      <c r="AJ40" s="302">
        <f>VLOOKUP(E40,[0]!eff_week,3,FALSE)/1000*AB40*1600</f>
        <v>0</v>
      </c>
    </row>
    <row r="41" spans="2:36" x14ac:dyDescent="0.25">
      <c r="B41" s="84">
        <f t="shared" si="12"/>
        <v>39851</v>
      </c>
      <c r="C41" s="85">
        <f t="shared" si="13"/>
        <v>39857</v>
      </c>
      <c r="D41" s="77">
        <f t="shared" si="3"/>
        <v>39857</v>
      </c>
      <c r="E41" s="68">
        <v>15</v>
      </c>
      <c r="F41" s="266">
        <f>IF(ISERROR(VLOOKUP(E41,Crop!$AC$3:$AD$70,2,FALSE)),0,VLOOKUP(E41,Crop!$AC$3:$AD$70,2,FALSE))</f>
        <v>0</v>
      </c>
      <c r="G41" s="78">
        <f>IF(ISERROR(HLOOKUP($D$5,Kc!$B$3:$AI$57,upland_rain!F41+3,FALSE)),0,HLOOKUP($D$5,Kc!$B$3:$AI$57,upland_rain!F41+3,FALSE))</f>
        <v>0</v>
      </c>
      <c r="H41" s="90">
        <f t="shared" si="17"/>
        <v>0</v>
      </c>
      <c r="I41" s="91">
        <f t="shared" si="18"/>
        <v>0</v>
      </c>
      <c r="J41" s="91">
        <f t="shared" si="19"/>
        <v>0</v>
      </c>
      <c r="K41" s="91">
        <f t="shared" si="20"/>
        <v>0</v>
      </c>
      <c r="L41" s="91">
        <f t="shared" si="20"/>
        <v>0</v>
      </c>
      <c r="M41" s="91">
        <f t="shared" si="20"/>
        <v>0</v>
      </c>
      <c r="N41" s="91">
        <f t="shared" si="20"/>
        <v>0</v>
      </c>
      <c r="O41" s="91">
        <f t="shared" si="20"/>
        <v>0</v>
      </c>
      <c r="P41" s="91">
        <f t="shared" si="20"/>
        <v>0</v>
      </c>
      <c r="Q41" s="91">
        <f t="shared" si="20"/>
        <v>0</v>
      </c>
      <c r="R41" s="91">
        <f t="shared" si="20"/>
        <v>0</v>
      </c>
      <c r="S41" s="91">
        <f t="shared" si="20"/>
        <v>0</v>
      </c>
      <c r="T41" s="91">
        <f t="shared" si="20"/>
        <v>0</v>
      </c>
      <c r="U41" s="91">
        <f t="shared" si="21"/>
        <v>0</v>
      </c>
      <c r="V41" s="91">
        <f t="shared" si="21"/>
        <v>0</v>
      </c>
      <c r="W41" s="91">
        <f t="shared" si="21"/>
        <v>0</v>
      </c>
      <c r="X41" s="91">
        <f t="shared" si="21"/>
        <v>0</v>
      </c>
      <c r="Y41" s="91">
        <f t="shared" si="21"/>
        <v>0</v>
      </c>
      <c r="Z41" s="91">
        <f t="shared" si="21"/>
        <v>0</v>
      </c>
      <c r="AA41" s="91">
        <f t="shared" si="21"/>
        <v>0</v>
      </c>
      <c r="AB41" s="95">
        <f t="shared" si="16"/>
        <v>0</v>
      </c>
      <c r="AC41" s="264">
        <f>IF(ISERROR((H41*G41+I41*G40+J41*G39+K41*G38+L41*G37+M41*G36+N41*G35+O41*G34+P41*G33+Q41*G32+R41*G31+S41*G30+T41*G29+U41*G28+V41*G27+W41*G78+X41*G77+Y41*G76+Z41*G75+AA41*G74)/AB41),0,(H41*G41+I41*G40+J41*G39+K41*G38+L41*G37+M41*G36+N41*G35+O41*G34+P41*G33+Q41*G32+R41*G31+S41*G30+T41*G29+U41*G28+V41*G27+W41*G78+X41*G77+Y41*G76+Z41*G75+AA41*G74)/AB41)</f>
        <v>0</v>
      </c>
      <c r="AD41" s="78">
        <f>VLOOKUP($D$7,ETo!$B$4:$P$88,MONTH(D41)+2,FALSE)/4</f>
        <v>30.830720496422146</v>
      </c>
      <c r="AE41" s="78">
        <f t="shared" si="7"/>
        <v>0</v>
      </c>
      <c r="AF41" s="79">
        <f t="shared" si="8"/>
        <v>0</v>
      </c>
      <c r="AG41" s="79">
        <f t="shared" si="9"/>
        <v>0</v>
      </c>
      <c r="AH41" s="79">
        <f t="shared" si="10"/>
        <v>0</v>
      </c>
      <c r="AI41" s="79">
        <f t="shared" si="11"/>
        <v>0</v>
      </c>
      <c r="AJ41" s="302">
        <f>VLOOKUP(E41,[0]!eff_week,3,FALSE)/1000*AB41*1600</f>
        <v>0</v>
      </c>
    </row>
    <row r="42" spans="2:36" x14ac:dyDescent="0.25">
      <c r="B42" s="84">
        <f t="shared" si="12"/>
        <v>39858</v>
      </c>
      <c r="C42" s="85">
        <f t="shared" si="13"/>
        <v>39864</v>
      </c>
      <c r="D42" s="77">
        <f t="shared" si="3"/>
        <v>39864</v>
      </c>
      <c r="E42" s="68">
        <v>16</v>
      </c>
      <c r="F42" s="266">
        <f>IF(ISERROR(VLOOKUP(E42,Crop!$AC$3:$AD$70,2,FALSE)),0,VLOOKUP(E42,Crop!$AC$3:$AD$70,2,FALSE))</f>
        <v>0</v>
      </c>
      <c r="G42" s="78">
        <f>IF(ISERROR(HLOOKUP($D$5,Kc!$B$3:$AI$57,upland_rain!F42+3,FALSE)),0,HLOOKUP($D$5,Kc!$B$3:$AI$57,upland_rain!F42+3,FALSE))</f>
        <v>0</v>
      </c>
      <c r="H42" s="90">
        <f t="shared" si="17"/>
        <v>0</v>
      </c>
      <c r="I42" s="91">
        <f t="shared" si="18"/>
        <v>0</v>
      </c>
      <c r="J42" s="91">
        <f t="shared" si="19"/>
        <v>0</v>
      </c>
      <c r="K42" s="91">
        <f t="shared" si="20"/>
        <v>0</v>
      </c>
      <c r="L42" s="91">
        <f t="shared" si="20"/>
        <v>0</v>
      </c>
      <c r="M42" s="91">
        <f t="shared" si="20"/>
        <v>0</v>
      </c>
      <c r="N42" s="91">
        <f t="shared" si="20"/>
        <v>0</v>
      </c>
      <c r="O42" s="91">
        <f t="shared" si="20"/>
        <v>0</v>
      </c>
      <c r="P42" s="91">
        <f t="shared" si="20"/>
        <v>0</v>
      </c>
      <c r="Q42" s="91">
        <f t="shared" si="20"/>
        <v>0</v>
      </c>
      <c r="R42" s="91">
        <f t="shared" si="20"/>
        <v>0</v>
      </c>
      <c r="S42" s="91">
        <f t="shared" si="20"/>
        <v>0</v>
      </c>
      <c r="T42" s="91">
        <f t="shared" si="20"/>
        <v>0</v>
      </c>
      <c r="U42" s="91">
        <f t="shared" si="21"/>
        <v>0</v>
      </c>
      <c r="V42" s="91">
        <f t="shared" si="21"/>
        <v>0</v>
      </c>
      <c r="W42" s="91">
        <f t="shared" si="21"/>
        <v>0</v>
      </c>
      <c r="X42" s="91">
        <f t="shared" si="21"/>
        <v>0</v>
      </c>
      <c r="Y42" s="91">
        <f t="shared" si="21"/>
        <v>0</v>
      </c>
      <c r="Z42" s="91">
        <f t="shared" si="21"/>
        <v>0</v>
      </c>
      <c r="AA42" s="91">
        <f t="shared" si="21"/>
        <v>0</v>
      </c>
      <c r="AB42" s="95">
        <f t="shared" si="16"/>
        <v>0</v>
      </c>
      <c r="AC42" s="264">
        <f>IF(ISERROR((H42*G42+I42*G41+J42*G40+K42*G39+L42*G38+M42*G37+N42*G36+O42*G35+P42*G34+Q42*G33+R42*G32+S42*G31+T42*G30+U42*G29+V42*G28+W42*G27+X42*G78+Y42*G77+Z42*G76+AA42*G75)/AB42),0,(H42*G42+I42*G41+J42*G40+K42*G39+L42*G38+M42*G37+N42*G36+O42*G35+P42*G34+Q42*G33+R42*G32+S42*G31+T42*G30+U42*G29+V42*G28+W42*G27+X42*G78+Y42*G77+Z42*G76+AA42*G75)/AB42)</f>
        <v>0</v>
      </c>
      <c r="AD42" s="78">
        <f>VLOOKUP($D$7,ETo!$B$4:$P$88,MONTH(D42)+2,FALSE)/4</f>
        <v>30.830720496422146</v>
      </c>
      <c r="AE42" s="78">
        <f t="shared" si="7"/>
        <v>0</v>
      </c>
      <c r="AF42" s="79">
        <f t="shared" si="8"/>
        <v>0</v>
      </c>
      <c r="AG42" s="79">
        <f t="shared" si="9"/>
        <v>0</v>
      </c>
      <c r="AH42" s="79">
        <f t="shared" si="10"/>
        <v>0</v>
      </c>
      <c r="AI42" s="79">
        <f t="shared" si="11"/>
        <v>0</v>
      </c>
      <c r="AJ42" s="302">
        <f>VLOOKUP(E42,[0]!eff_week,3,FALSE)/1000*AB42*1600</f>
        <v>0</v>
      </c>
    </row>
    <row r="43" spans="2:36" x14ac:dyDescent="0.25">
      <c r="B43" s="84">
        <f t="shared" si="12"/>
        <v>39865</v>
      </c>
      <c r="C43" s="85">
        <f t="shared" si="13"/>
        <v>39871</v>
      </c>
      <c r="D43" s="77">
        <f t="shared" si="3"/>
        <v>39871</v>
      </c>
      <c r="E43" s="68">
        <v>17</v>
      </c>
      <c r="F43" s="266">
        <f>IF(ISERROR(VLOOKUP(E43,Crop!$AC$3:$AD$70,2,FALSE)),0,VLOOKUP(E43,Crop!$AC$3:$AD$70,2,FALSE))</f>
        <v>0</v>
      </c>
      <c r="G43" s="78">
        <f>IF(ISERROR(HLOOKUP($D$5,Kc!$B$3:$AI$57,upland_rain!F43+3,FALSE)),0,HLOOKUP($D$5,Kc!$B$3:$AI$57,upland_rain!F43+3,FALSE))</f>
        <v>0</v>
      </c>
      <c r="H43" s="90">
        <f t="shared" si="17"/>
        <v>0</v>
      </c>
      <c r="I43" s="91">
        <f t="shared" si="18"/>
        <v>0</v>
      </c>
      <c r="J43" s="91">
        <f t="shared" si="19"/>
        <v>0</v>
      </c>
      <c r="K43" s="91">
        <f t="shared" si="20"/>
        <v>0</v>
      </c>
      <c r="L43" s="91">
        <f t="shared" si="20"/>
        <v>0</v>
      </c>
      <c r="M43" s="91">
        <f t="shared" si="20"/>
        <v>0</v>
      </c>
      <c r="N43" s="91">
        <f t="shared" si="20"/>
        <v>0</v>
      </c>
      <c r="O43" s="91">
        <f t="shared" si="20"/>
        <v>0</v>
      </c>
      <c r="P43" s="91">
        <f t="shared" si="20"/>
        <v>0</v>
      </c>
      <c r="Q43" s="91">
        <f t="shared" si="20"/>
        <v>0</v>
      </c>
      <c r="R43" s="91">
        <f t="shared" si="20"/>
        <v>0</v>
      </c>
      <c r="S43" s="91">
        <f t="shared" si="20"/>
        <v>0</v>
      </c>
      <c r="T43" s="91">
        <f t="shared" si="20"/>
        <v>0</v>
      </c>
      <c r="U43" s="91">
        <f t="shared" si="21"/>
        <v>0</v>
      </c>
      <c r="V43" s="91">
        <f t="shared" si="21"/>
        <v>0</v>
      </c>
      <c r="W43" s="91">
        <f t="shared" si="21"/>
        <v>0</v>
      </c>
      <c r="X43" s="91">
        <f t="shared" si="21"/>
        <v>0</v>
      </c>
      <c r="Y43" s="91">
        <f t="shared" si="21"/>
        <v>0</v>
      </c>
      <c r="Z43" s="91">
        <f t="shared" si="21"/>
        <v>0</v>
      </c>
      <c r="AA43" s="91">
        <f t="shared" si="21"/>
        <v>0</v>
      </c>
      <c r="AB43" s="95">
        <f t="shared" si="16"/>
        <v>0</v>
      </c>
      <c r="AC43" s="264">
        <f>IF(ISERROR((H43*G43+I43*G42+J43*G41+K43*G40+L43*G39+M43*G38+N43*G37+O43*G36+P43*G35+Q43*G34+R43*G33+S43*G32+T43*G31+U43*G30+V43*G29+W43*G28+X43*G27+Y43*G78+Z43*G77+AA43*G76)/AB43),0,(H43*G43+I43*G42+J43*G41+K43*G40+L43*G39+M43*G38+N43*G37+O43*G36+P43*G35+Q43*G34+R43*G33+S43*G32+T43*G31+U43*G30+V43*G29+W43*G28+X43*G27+Y43*G78+Z43*G77+AA43*G76)/AB43)</f>
        <v>0</v>
      </c>
      <c r="AD43" s="78">
        <f>VLOOKUP($D$7,ETo!$B$4:$P$88,MONTH(D43)+2,FALSE)/4</f>
        <v>30.830720496422146</v>
      </c>
      <c r="AE43" s="78">
        <f t="shared" si="7"/>
        <v>0</v>
      </c>
      <c r="AF43" s="79">
        <f t="shared" si="8"/>
        <v>0</v>
      </c>
      <c r="AG43" s="79">
        <f t="shared" si="9"/>
        <v>0</v>
      </c>
      <c r="AH43" s="79">
        <f t="shared" si="10"/>
        <v>0</v>
      </c>
      <c r="AI43" s="79">
        <f t="shared" si="11"/>
        <v>0</v>
      </c>
      <c r="AJ43" s="302">
        <f>VLOOKUP(E43,[0]!eff_week,3,FALSE)/1000*AB43*1600</f>
        <v>0</v>
      </c>
    </row>
    <row r="44" spans="2:36" x14ac:dyDescent="0.25">
      <c r="B44" s="84">
        <f t="shared" si="12"/>
        <v>39872</v>
      </c>
      <c r="C44" s="85">
        <f t="shared" si="13"/>
        <v>39878</v>
      </c>
      <c r="D44" s="77">
        <f t="shared" si="3"/>
        <v>39878</v>
      </c>
      <c r="E44" s="68">
        <v>18</v>
      </c>
      <c r="F44" s="266">
        <f>IF(ISERROR(VLOOKUP(E44,Crop!$AC$3:$AD$70,2,FALSE)),0,VLOOKUP(E44,Crop!$AC$3:$AD$70,2,FALSE))</f>
        <v>0</v>
      </c>
      <c r="G44" s="78">
        <f>IF(ISERROR(HLOOKUP($D$5,Kc!$B$3:$AI$57,upland_rain!F44+3,FALSE)),0,HLOOKUP($D$5,Kc!$B$3:$AI$57,upland_rain!F44+3,FALSE))</f>
        <v>0</v>
      </c>
      <c r="H44" s="90">
        <f t="shared" si="17"/>
        <v>0</v>
      </c>
      <c r="I44" s="91">
        <f t="shared" si="18"/>
        <v>0</v>
      </c>
      <c r="J44" s="91">
        <f t="shared" si="19"/>
        <v>0</v>
      </c>
      <c r="K44" s="91">
        <f t="shared" si="20"/>
        <v>0</v>
      </c>
      <c r="L44" s="91">
        <f t="shared" si="20"/>
        <v>0</v>
      </c>
      <c r="M44" s="91">
        <f t="shared" si="20"/>
        <v>0</v>
      </c>
      <c r="N44" s="91">
        <f t="shared" si="20"/>
        <v>0</v>
      </c>
      <c r="O44" s="91">
        <f t="shared" si="20"/>
        <v>0</v>
      </c>
      <c r="P44" s="91">
        <f t="shared" si="20"/>
        <v>0</v>
      </c>
      <c r="Q44" s="91">
        <f t="shared" si="20"/>
        <v>0</v>
      </c>
      <c r="R44" s="91">
        <f t="shared" si="20"/>
        <v>0</v>
      </c>
      <c r="S44" s="91">
        <f t="shared" si="20"/>
        <v>0</v>
      </c>
      <c r="T44" s="91">
        <f t="shared" si="20"/>
        <v>0</v>
      </c>
      <c r="U44" s="91">
        <f t="shared" si="21"/>
        <v>0</v>
      </c>
      <c r="V44" s="91">
        <f t="shared" si="21"/>
        <v>0</v>
      </c>
      <c r="W44" s="91">
        <f t="shared" si="21"/>
        <v>0</v>
      </c>
      <c r="X44" s="91">
        <f t="shared" si="21"/>
        <v>0</v>
      </c>
      <c r="Y44" s="91">
        <f t="shared" si="21"/>
        <v>0</v>
      </c>
      <c r="Z44" s="91">
        <f t="shared" si="21"/>
        <v>0</v>
      </c>
      <c r="AA44" s="91">
        <f t="shared" si="21"/>
        <v>0</v>
      </c>
      <c r="AB44" s="95">
        <f t="shared" si="16"/>
        <v>0</v>
      </c>
      <c r="AC44" s="264">
        <f>IF(ISERROR((H44*G44+I44*G43+J44*G42+K44*G41+L44*G40+M44*G39+N44*G38+O44*G37+P44*G36+Q44*G35+R44*G34+S44*G33+T44*G32+U44*G31+V44*G30+W44*G29+X44*G28+Y44*G27+Z44*G78+AA44*G77)/AB44),0,(H44*G44+I44*G43+J44*G42+K44*G41+L44*G40+M44*G39+N44*G38+O44*G37+P44*G36+Q44*G35+R44*G34+S44*G33+T44*G32+U44*G31+V44*G30+W44*G29+X44*G28+Y44*G27+Z44*G78+AA44*G77)/AB44)</f>
        <v>0</v>
      </c>
      <c r="AD44" s="78">
        <f>VLOOKUP($D$7,ETo!$B$4:$P$88,MONTH(D44)+2,FALSE)/4</f>
        <v>40.072642231962874</v>
      </c>
      <c r="AE44" s="78">
        <f t="shared" si="7"/>
        <v>0</v>
      </c>
      <c r="AF44" s="79">
        <f t="shared" si="8"/>
        <v>0</v>
      </c>
      <c r="AG44" s="79">
        <f t="shared" si="9"/>
        <v>0</v>
      </c>
      <c r="AH44" s="79">
        <f t="shared" si="10"/>
        <v>0</v>
      </c>
      <c r="AI44" s="79">
        <f t="shared" si="11"/>
        <v>0</v>
      </c>
      <c r="AJ44" s="302">
        <f>VLOOKUP(E44,[0]!eff_week,3,FALSE)/1000*AB44*1600</f>
        <v>0</v>
      </c>
    </row>
    <row r="45" spans="2:36" x14ac:dyDescent="0.25">
      <c r="B45" s="84">
        <f t="shared" si="12"/>
        <v>39879</v>
      </c>
      <c r="C45" s="85">
        <f t="shared" si="13"/>
        <v>39885</v>
      </c>
      <c r="D45" s="77">
        <f t="shared" si="3"/>
        <v>39885</v>
      </c>
      <c r="E45" s="68">
        <v>19</v>
      </c>
      <c r="F45" s="266">
        <f>IF(ISERROR(VLOOKUP(E45,Crop!$AC$3:$AD$70,2,FALSE)),0,VLOOKUP(E45,Crop!$AC$3:$AD$70,2,FALSE))</f>
        <v>0</v>
      </c>
      <c r="G45" s="78">
        <f>IF(ISERROR(HLOOKUP($D$5,Kc!$B$3:$AI$57,upland_rain!F45+3,FALSE)),0,HLOOKUP($D$5,Kc!$B$3:$AI$57,upland_rain!F45+3,FALSE))</f>
        <v>0</v>
      </c>
      <c r="H45" s="90">
        <f t="shared" si="17"/>
        <v>0</v>
      </c>
      <c r="I45" s="91">
        <f t="shared" si="18"/>
        <v>0</v>
      </c>
      <c r="J45" s="91">
        <f t="shared" si="19"/>
        <v>0</v>
      </c>
      <c r="K45" s="91">
        <f t="shared" si="20"/>
        <v>0</v>
      </c>
      <c r="L45" s="91">
        <f t="shared" si="20"/>
        <v>0</v>
      </c>
      <c r="M45" s="91">
        <f t="shared" si="20"/>
        <v>0</v>
      </c>
      <c r="N45" s="91">
        <f t="shared" si="20"/>
        <v>0</v>
      </c>
      <c r="O45" s="91">
        <f t="shared" si="20"/>
        <v>0</v>
      </c>
      <c r="P45" s="91">
        <f t="shared" si="20"/>
        <v>0</v>
      </c>
      <c r="Q45" s="91">
        <f t="shared" si="20"/>
        <v>0</v>
      </c>
      <c r="R45" s="91">
        <f t="shared" si="20"/>
        <v>0</v>
      </c>
      <c r="S45" s="91">
        <f t="shared" si="20"/>
        <v>0</v>
      </c>
      <c r="T45" s="91">
        <f t="shared" si="20"/>
        <v>0</v>
      </c>
      <c r="U45" s="91">
        <f t="shared" si="21"/>
        <v>0</v>
      </c>
      <c r="V45" s="91">
        <f t="shared" si="21"/>
        <v>0</v>
      </c>
      <c r="W45" s="91">
        <f t="shared" si="21"/>
        <v>0</v>
      </c>
      <c r="X45" s="91">
        <f t="shared" si="21"/>
        <v>0</v>
      </c>
      <c r="Y45" s="91">
        <f t="shared" si="21"/>
        <v>0</v>
      </c>
      <c r="Z45" s="91">
        <f t="shared" si="21"/>
        <v>0</v>
      </c>
      <c r="AA45" s="91">
        <f t="shared" si="21"/>
        <v>0</v>
      </c>
      <c r="AB45" s="95">
        <f t="shared" si="16"/>
        <v>0</v>
      </c>
      <c r="AC45" s="264">
        <f>IF(ISERROR((H45*G45+I45*G44+J45*G43+K45*G42+L45*G41+M45*G40+N45*G39+O45*G38+P45*G37+Q45*G36+R45*G35+S45*G34+T45*G33+U45*G32+V45*G31+W45*G30+X45*G29+Y45*G28+Z45*G27+AA45*G78)/AB45),0,(H45*G45+I45*G44+J45*G43+K45*G42+L45*G41+M45*G40+N45*G39+O45*G38+P45*G37+Q45*G36+R45*G35+S45*G34+T45*G33+U45*G32+V45*G31+W45*G30+X45*G29+Y45*G28+Z45*G27+AA45*G78)/AB45)</f>
        <v>0</v>
      </c>
      <c r="AD45" s="78">
        <f>VLOOKUP($D$7,ETo!$B$4:$P$88,MONTH(D45)+2,FALSE)/4</f>
        <v>40.072642231962874</v>
      </c>
      <c r="AE45" s="78">
        <f t="shared" si="7"/>
        <v>0</v>
      </c>
      <c r="AF45" s="79">
        <f t="shared" si="8"/>
        <v>0</v>
      </c>
      <c r="AG45" s="79">
        <f t="shared" si="9"/>
        <v>0</v>
      </c>
      <c r="AH45" s="79">
        <f t="shared" si="10"/>
        <v>0</v>
      </c>
      <c r="AI45" s="79">
        <f t="shared" si="11"/>
        <v>0</v>
      </c>
      <c r="AJ45" s="302">
        <f>VLOOKUP(E45,[0]!eff_week,3,FALSE)/1000*AB45*1600</f>
        <v>0</v>
      </c>
    </row>
    <row r="46" spans="2:36" x14ac:dyDescent="0.25">
      <c r="B46" s="84">
        <f t="shared" si="12"/>
        <v>39886</v>
      </c>
      <c r="C46" s="85">
        <f t="shared" si="13"/>
        <v>39892</v>
      </c>
      <c r="D46" s="77">
        <f t="shared" si="3"/>
        <v>39892</v>
      </c>
      <c r="E46" s="68">
        <v>20</v>
      </c>
      <c r="F46" s="266">
        <f>IF(ISERROR(VLOOKUP(E46,Crop!$AC$3:$AD$70,2,FALSE)),0,VLOOKUP(E46,Crop!$AC$3:$AD$70,2,FALSE))</f>
        <v>0</v>
      </c>
      <c r="G46" s="78">
        <f>IF(ISERROR(HLOOKUP($D$5,Kc!$B$3:$AI$57,upland_rain!F46+3,FALSE)),0,HLOOKUP($D$5,Kc!$B$3:$AI$57,upland_rain!F46+3,FALSE))</f>
        <v>0</v>
      </c>
      <c r="H46" s="90">
        <f t="shared" si="17"/>
        <v>0</v>
      </c>
      <c r="I46" s="91">
        <f t="shared" si="18"/>
        <v>0</v>
      </c>
      <c r="J46" s="91">
        <f t="shared" si="19"/>
        <v>0</v>
      </c>
      <c r="K46" s="91">
        <f t="shared" si="20"/>
        <v>0</v>
      </c>
      <c r="L46" s="91">
        <f t="shared" si="20"/>
        <v>0</v>
      </c>
      <c r="M46" s="91">
        <f t="shared" si="20"/>
        <v>0</v>
      </c>
      <c r="N46" s="91">
        <f t="shared" si="20"/>
        <v>0</v>
      </c>
      <c r="O46" s="91">
        <f t="shared" si="20"/>
        <v>0</v>
      </c>
      <c r="P46" s="91">
        <f t="shared" si="20"/>
        <v>0</v>
      </c>
      <c r="Q46" s="91">
        <f t="shared" si="20"/>
        <v>0</v>
      </c>
      <c r="R46" s="91">
        <f t="shared" si="20"/>
        <v>0</v>
      </c>
      <c r="S46" s="91">
        <f t="shared" si="20"/>
        <v>0</v>
      </c>
      <c r="T46" s="91">
        <f t="shared" si="20"/>
        <v>0</v>
      </c>
      <c r="U46" s="91">
        <f t="shared" si="21"/>
        <v>0</v>
      </c>
      <c r="V46" s="91">
        <f t="shared" si="21"/>
        <v>0</v>
      </c>
      <c r="W46" s="91">
        <f t="shared" si="21"/>
        <v>0</v>
      </c>
      <c r="X46" s="91">
        <f t="shared" si="21"/>
        <v>0</v>
      </c>
      <c r="Y46" s="91">
        <f t="shared" si="21"/>
        <v>0</v>
      </c>
      <c r="Z46" s="91">
        <f t="shared" si="21"/>
        <v>0</v>
      </c>
      <c r="AA46" s="91">
        <f t="shared" si="21"/>
        <v>0</v>
      </c>
      <c r="AB46" s="95">
        <f t="shared" si="16"/>
        <v>0</v>
      </c>
      <c r="AC46" s="264">
        <f>IF(ISERROR((H46*G46+I46*G45+J46*G44+K46*G43+L46*G42+M46*G41+N46*G40+O46*G39+P46*G38+Q46*G37+R46*G36+S46*G35+T46*G34+U46*G33+V46*G32+W46*G31+X46*G30+Y46*G29+Z46*G28+AA46*G27)/AB46),0,(H46*G46+I46*G45+J46*G44+K46*G43+L46*G42+M46*G41+N46*G40+O46*G39+P46*G38+Q46*G37+R46*G36+S46*G35+T46*G34+U46*G33+V46*G32+W46*G31+X46*G30+Y46*G29+Z46*G28+AA46*G27)/AB46)</f>
        <v>0</v>
      </c>
      <c r="AD46" s="78">
        <f>VLOOKUP($D$7,ETo!$B$4:$P$88,MONTH(D46)+2,FALSE)/4</f>
        <v>40.072642231962874</v>
      </c>
      <c r="AE46" s="78">
        <f t="shared" si="7"/>
        <v>0</v>
      </c>
      <c r="AF46" s="79">
        <f t="shared" si="8"/>
        <v>0</v>
      </c>
      <c r="AG46" s="79">
        <f t="shared" si="9"/>
        <v>0</v>
      </c>
      <c r="AH46" s="79">
        <f t="shared" si="10"/>
        <v>0</v>
      </c>
      <c r="AI46" s="79">
        <f t="shared" si="11"/>
        <v>0</v>
      </c>
      <c r="AJ46" s="302">
        <f>VLOOKUP(E46,[0]!eff_week,3,FALSE)/1000*AB46*1600</f>
        <v>0</v>
      </c>
    </row>
    <row r="47" spans="2:36" x14ac:dyDescent="0.25">
      <c r="B47" s="84">
        <f t="shared" si="12"/>
        <v>39893</v>
      </c>
      <c r="C47" s="85">
        <f t="shared" si="13"/>
        <v>39899</v>
      </c>
      <c r="D47" s="77">
        <f t="shared" si="3"/>
        <v>39899</v>
      </c>
      <c r="E47" s="68">
        <v>21</v>
      </c>
      <c r="F47" s="266">
        <f>IF(ISERROR(VLOOKUP(E47,Crop!$AC$3:$AD$70,2,FALSE)),0,VLOOKUP(E47,Crop!$AC$3:$AD$70,2,FALSE))</f>
        <v>0</v>
      </c>
      <c r="G47" s="78">
        <f>IF(ISERROR(HLOOKUP($D$5,Kc!$B$3:$AI$57,upland_rain!F47+3,FALSE)),0,HLOOKUP($D$5,Kc!$B$3:$AI$57,upland_rain!F47+3,FALSE))</f>
        <v>0</v>
      </c>
      <c r="H47" s="90">
        <f t="shared" si="17"/>
        <v>0</v>
      </c>
      <c r="I47" s="91">
        <f t="shared" si="18"/>
        <v>0</v>
      </c>
      <c r="J47" s="91">
        <f t="shared" si="19"/>
        <v>0</v>
      </c>
      <c r="K47" s="91">
        <f t="shared" ref="K47:T56" si="22">IF(J46&gt;0,IF(K$26&gt;$E$9,0,VLOOKUP(K$26,$F$3:$G$23,2,FALSE)),0)</f>
        <v>0</v>
      </c>
      <c r="L47" s="91">
        <f t="shared" si="22"/>
        <v>0</v>
      </c>
      <c r="M47" s="91">
        <f t="shared" si="22"/>
        <v>0</v>
      </c>
      <c r="N47" s="91">
        <f t="shared" si="22"/>
        <v>0</v>
      </c>
      <c r="O47" s="91">
        <f t="shared" si="22"/>
        <v>0</v>
      </c>
      <c r="P47" s="91">
        <f t="shared" si="22"/>
        <v>0</v>
      </c>
      <c r="Q47" s="91">
        <f t="shared" si="22"/>
        <v>0</v>
      </c>
      <c r="R47" s="91">
        <f t="shared" si="22"/>
        <v>0</v>
      </c>
      <c r="S47" s="91">
        <f t="shared" si="22"/>
        <v>0</v>
      </c>
      <c r="T47" s="91">
        <f t="shared" si="22"/>
        <v>0</v>
      </c>
      <c r="U47" s="91">
        <f t="shared" ref="U47:AA56" si="23">IF(T46&gt;0,IF(U$26&gt;$E$9,0,VLOOKUP(U$26,$F$3:$G$23,2,FALSE)),0)</f>
        <v>0</v>
      </c>
      <c r="V47" s="91">
        <f t="shared" si="23"/>
        <v>0</v>
      </c>
      <c r="W47" s="91">
        <f t="shared" si="23"/>
        <v>0</v>
      </c>
      <c r="X47" s="91">
        <f t="shared" si="23"/>
        <v>0</v>
      </c>
      <c r="Y47" s="91">
        <f t="shared" si="23"/>
        <v>0</v>
      </c>
      <c r="Z47" s="91">
        <f t="shared" si="23"/>
        <v>0</v>
      </c>
      <c r="AA47" s="91">
        <f t="shared" si="23"/>
        <v>0</v>
      </c>
      <c r="AB47" s="95">
        <f t="shared" si="16"/>
        <v>0</v>
      </c>
      <c r="AC47" s="264">
        <f>IF(ISERROR((H47*G47+I47*G46+J47*G45+K47*G44+L47*G43+M47*G42+N47*G41+O47*G40+P47*G39+Q47*G38+R47*G37+S47*G36+T47*G35+U47*G34+V47*G33+W47*G32+X47*G31+Y47*G30+Z47*G29+AA47*G28)/AB47),0,(H47*G47+I47*G46+J47*G45+K47*G44+L47*G43+M47*G42+N47*G41+O47*G40+P47*G39+Q47*G38+R47*G37+S47*G36+T47*G35+U47*G34+V47*G33+W47*G32+X47*G31+Y47*G30+Z47*G29+AA47*G28)/AB47)</f>
        <v>0</v>
      </c>
      <c r="AD47" s="78">
        <f>VLOOKUP($D$7,ETo!$B$4:$P$88,MONTH(D47)+2,FALSE)/4</f>
        <v>40.072642231962874</v>
      </c>
      <c r="AE47" s="78">
        <f t="shared" si="7"/>
        <v>0</v>
      </c>
      <c r="AF47" s="79">
        <f t="shared" si="8"/>
        <v>0</v>
      </c>
      <c r="AG47" s="79">
        <f t="shared" si="9"/>
        <v>0</v>
      </c>
      <c r="AH47" s="79">
        <f t="shared" si="10"/>
        <v>0</v>
      </c>
      <c r="AI47" s="79">
        <f t="shared" si="11"/>
        <v>0</v>
      </c>
      <c r="AJ47" s="302">
        <f>VLOOKUP(E47,[0]!eff_week,3,FALSE)/1000*AB47*1600</f>
        <v>0</v>
      </c>
    </row>
    <row r="48" spans="2:36" x14ac:dyDescent="0.25">
      <c r="B48" s="84">
        <f t="shared" si="12"/>
        <v>39900</v>
      </c>
      <c r="C48" s="85">
        <f t="shared" si="13"/>
        <v>39906</v>
      </c>
      <c r="D48" s="77">
        <f t="shared" si="3"/>
        <v>39906</v>
      </c>
      <c r="E48" s="68">
        <v>22</v>
      </c>
      <c r="F48" s="266">
        <f>IF(ISERROR(VLOOKUP(E48,Crop!$AC$3:$AD$70,2,FALSE)),0,VLOOKUP(E48,Crop!$AC$3:$AD$70,2,FALSE))</f>
        <v>0</v>
      </c>
      <c r="G48" s="78">
        <f>IF(ISERROR(HLOOKUP($D$5,Kc!$B$3:$AI$57,upland_rain!F48+3,FALSE)),0,HLOOKUP($D$5,Kc!$B$3:$AI$57,upland_rain!F48+3,FALSE))</f>
        <v>0</v>
      </c>
      <c r="H48" s="90">
        <f t="shared" si="17"/>
        <v>0</v>
      </c>
      <c r="I48" s="91">
        <f t="shared" si="18"/>
        <v>0</v>
      </c>
      <c r="J48" s="91">
        <f t="shared" si="19"/>
        <v>0</v>
      </c>
      <c r="K48" s="91">
        <f t="shared" si="22"/>
        <v>0</v>
      </c>
      <c r="L48" s="91">
        <f t="shared" si="22"/>
        <v>0</v>
      </c>
      <c r="M48" s="91">
        <f t="shared" si="22"/>
        <v>0</v>
      </c>
      <c r="N48" s="91">
        <f t="shared" si="22"/>
        <v>0</v>
      </c>
      <c r="O48" s="91">
        <f t="shared" si="22"/>
        <v>0</v>
      </c>
      <c r="P48" s="91">
        <f t="shared" si="22"/>
        <v>0</v>
      </c>
      <c r="Q48" s="91">
        <f t="shared" si="22"/>
        <v>0</v>
      </c>
      <c r="R48" s="91">
        <f t="shared" si="22"/>
        <v>0</v>
      </c>
      <c r="S48" s="91">
        <f t="shared" si="22"/>
        <v>0</v>
      </c>
      <c r="T48" s="91">
        <f t="shared" si="22"/>
        <v>0</v>
      </c>
      <c r="U48" s="91">
        <f t="shared" si="23"/>
        <v>0</v>
      </c>
      <c r="V48" s="91">
        <f t="shared" si="23"/>
        <v>0</v>
      </c>
      <c r="W48" s="91">
        <f t="shared" si="23"/>
        <v>0</v>
      </c>
      <c r="X48" s="91">
        <f t="shared" si="23"/>
        <v>0</v>
      </c>
      <c r="Y48" s="91">
        <f t="shared" si="23"/>
        <v>0</v>
      </c>
      <c r="Z48" s="91">
        <f t="shared" si="23"/>
        <v>0</v>
      </c>
      <c r="AA48" s="91">
        <f t="shared" si="23"/>
        <v>0</v>
      </c>
      <c r="AB48" s="95">
        <f t="shared" si="16"/>
        <v>0</v>
      </c>
      <c r="AC48" s="264">
        <f t="shared" ref="AC48:AC78" si="24">IF(ISERROR((H48*G48+I48*G47+J48*G46+K48*G45+L48*G44+M48*G43+N48*G42+O48*G41+P48*G40+Q48*G39+R48*G38+S48*G37+T48*G36+U48*G35+V48*G34+W48*G33+X48*G32+Y48*G31+Z48*G30+AA48*G29)/AB48),0,(H48*G48+I48*G47+J48*G46+K48*G45+L48*G44+M48*G43+N48*G42+O48*G41+P48*G40+Q48*G39+R48*G38+S48*G37+T48*G36+U48*G35+V48*G34+W48*G33+X48*G32+Y48*G31+Z48*G30+AA48*G29)/AB48)</f>
        <v>0</v>
      </c>
      <c r="AD48" s="78">
        <f>VLOOKUP($D$7,ETo!$B$4:$P$88,MONTH(D48)+2,FALSE)/4</f>
        <v>40.824968670984831</v>
      </c>
      <c r="AE48" s="78">
        <f t="shared" si="7"/>
        <v>0</v>
      </c>
      <c r="AF48" s="79">
        <f t="shared" si="8"/>
        <v>0</v>
      </c>
      <c r="AG48" s="79">
        <f t="shared" si="9"/>
        <v>0</v>
      </c>
      <c r="AH48" s="79">
        <f t="shared" si="10"/>
        <v>0</v>
      </c>
      <c r="AI48" s="79">
        <f t="shared" si="11"/>
        <v>0</v>
      </c>
      <c r="AJ48" s="302">
        <f>VLOOKUP(E48,[0]!eff_week,3,FALSE)/1000*AB48*1600</f>
        <v>0</v>
      </c>
    </row>
    <row r="49" spans="2:36" x14ac:dyDescent="0.25">
      <c r="B49" s="84">
        <f t="shared" si="12"/>
        <v>39907</v>
      </c>
      <c r="C49" s="85">
        <f t="shared" si="13"/>
        <v>39913</v>
      </c>
      <c r="D49" s="77">
        <f t="shared" si="3"/>
        <v>39913</v>
      </c>
      <c r="E49" s="68">
        <v>23</v>
      </c>
      <c r="F49" s="266">
        <f>IF(ISERROR(VLOOKUP(E49,Crop!$AC$3:$AD$70,2,FALSE)),0,VLOOKUP(E49,Crop!$AC$3:$AD$70,2,FALSE))</f>
        <v>0</v>
      </c>
      <c r="G49" s="78">
        <f>IF(ISERROR(HLOOKUP($D$5,Kc!$B$3:$AI$57,upland_rain!F49+3,FALSE)),0,HLOOKUP($D$5,Kc!$B$3:$AI$57,upland_rain!F49+3,FALSE))</f>
        <v>0</v>
      </c>
      <c r="H49" s="90">
        <f t="shared" si="17"/>
        <v>0</v>
      </c>
      <c r="I49" s="91">
        <f t="shared" si="18"/>
        <v>0</v>
      </c>
      <c r="J49" s="91">
        <f t="shared" si="19"/>
        <v>0</v>
      </c>
      <c r="K49" s="91">
        <f t="shared" si="22"/>
        <v>0</v>
      </c>
      <c r="L49" s="91">
        <f t="shared" si="22"/>
        <v>0</v>
      </c>
      <c r="M49" s="91">
        <f t="shared" si="22"/>
        <v>0</v>
      </c>
      <c r="N49" s="91">
        <f t="shared" si="22"/>
        <v>0</v>
      </c>
      <c r="O49" s="91">
        <f t="shared" si="22"/>
        <v>0</v>
      </c>
      <c r="P49" s="91">
        <f t="shared" si="22"/>
        <v>0</v>
      </c>
      <c r="Q49" s="91">
        <f t="shared" si="22"/>
        <v>0</v>
      </c>
      <c r="R49" s="91">
        <f t="shared" si="22"/>
        <v>0</v>
      </c>
      <c r="S49" s="91">
        <f t="shared" si="22"/>
        <v>0</v>
      </c>
      <c r="T49" s="91">
        <f t="shared" si="22"/>
        <v>0</v>
      </c>
      <c r="U49" s="91">
        <f t="shared" si="23"/>
        <v>0</v>
      </c>
      <c r="V49" s="91">
        <f t="shared" si="23"/>
        <v>0</v>
      </c>
      <c r="W49" s="91">
        <f t="shared" si="23"/>
        <v>0</v>
      </c>
      <c r="X49" s="91">
        <f t="shared" si="23"/>
        <v>0</v>
      </c>
      <c r="Y49" s="91">
        <f t="shared" si="23"/>
        <v>0</v>
      </c>
      <c r="Z49" s="91">
        <f t="shared" si="23"/>
        <v>0</v>
      </c>
      <c r="AA49" s="91">
        <f t="shared" si="23"/>
        <v>0</v>
      </c>
      <c r="AB49" s="95">
        <f t="shared" si="16"/>
        <v>0</v>
      </c>
      <c r="AC49" s="264">
        <f t="shared" si="24"/>
        <v>0</v>
      </c>
      <c r="AD49" s="78">
        <f>VLOOKUP($D$7,ETo!$B$4:$P$88,MONTH(D49)+2,FALSE)/4</f>
        <v>40.824968670984831</v>
      </c>
      <c r="AE49" s="78">
        <f t="shared" si="7"/>
        <v>0</v>
      </c>
      <c r="AF49" s="79">
        <f t="shared" si="8"/>
        <v>0</v>
      </c>
      <c r="AG49" s="79">
        <f t="shared" si="9"/>
        <v>0</v>
      </c>
      <c r="AH49" s="79">
        <f t="shared" si="10"/>
        <v>0</v>
      </c>
      <c r="AI49" s="79">
        <f t="shared" si="11"/>
        <v>0</v>
      </c>
      <c r="AJ49" s="302">
        <f>VLOOKUP(E49,[0]!eff_week,3,FALSE)/1000*AB49*1600</f>
        <v>0</v>
      </c>
    </row>
    <row r="50" spans="2:36" x14ac:dyDescent="0.25">
      <c r="B50" s="84">
        <f t="shared" si="12"/>
        <v>39914</v>
      </c>
      <c r="C50" s="85">
        <f t="shared" si="13"/>
        <v>39920</v>
      </c>
      <c r="D50" s="77">
        <f t="shared" si="3"/>
        <v>39920</v>
      </c>
      <c r="E50" s="68">
        <v>24</v>
      </c>
      <c r="F50" s="266">
        <f>IF(ISERROR(VLOOKUP(E50,Crop!$AC$3:$AD$70,2,FALSE)),0,VLOOKUP(E50,Crop!$AC$3:$AD$70,2,FALSE))</f>
        <v>0</v>
      </c>
      <c r="G50" s="78">
        <f>IF(ISERROR(HLOOKUP($D$5,Kc!$B$3:$AI$57,upland_rain!F50+3,FALSE)),0,HLOOKUP($D$5,Kc!$B$3:$AI$57,upland_rain!F50+3,FALSE))</f>
        <v>0</v>
      </c>
      <c r="H50" s="90">
        <f t="shared" si="17"/>
        <v>0</v>
      </c>
      <c r="I50" s="91">
        <f t="shared" si="18"/>
        <v>0</v>
      </c>
      <c r="J50" s="91">
        <f t="shared" si="19"/>
        <v>0</v>
      </c>
      <c r="K50" s="91">
        <f t="shared" si="22"/>
        <v>0</v>
      </c>
      <c r="L50" s="91">
        <f t="shared" si="22"/>
        <v>0</v>
      </c>
      <c r="M50" s="91">
        <f t="shared" si="22"/>
        <v>0</v>
      </c>
      <c r="N50" s="91">
        <f t="shared" si="22"/>
        <v>0</v>
      </c>
      <c r="O50" s="91">
        <f t="shared" si="22"/>
        <v>0</v>
      </c>
      <c r="P50" s="91">
        <f t="shared" si="22"/>
        <v>0</v>
      </c>
      <c r="Q50" s="91">
        <f t="shared" si="22"/>
        <v>0</v>
      </c>
      <c r="R50" s="91">
        <f t="shared" si="22"/>
        <v>0</v>
      </c>
      <c r="S50" s="91">
        <f t="shared" si="22"/>
        <v>0</v>
      </c>
      <c r="T50" s="91">
        <f t="shared" si="22"/>
        <v>0</v>
      </c>
      <c r="U50" s="91">
        <f t="shared" si="23"/>
        <v>0</v>
      </c>
      <c r="V50" s="91">
        <f t="shared" si="23"/>
        <v>0</v>
      </c>
      <c r="W50" s="91">
        <f t="shared" si="23"/>
        <v>0</v>
      </c>
      <c r="X50" s="91">
        <f t="shared" si="23"/>
        <v>0</v>
      </c>
      <c r="Y50" s="91">
        <f t="shared" si="23"/>
        <v>0</v>
      </c>
      <c r="Z50" s="91">
        <f t="shared" si="23"/>
        <v>0</v>
      </c>
      <c r="AA50" s="91">
        <f t="shared" si="23"/>
        <v>0</v>
      </c>
      <c r="AB50" s="95">
        <f t="shared" si="16"/>
        <v>0</v>
      </c>
      <c r="AC50" s="264">
        <f t="shared" si="24"/>
        <v>0</v>
      </c>
      <c r="AD50" s="78">
        <f>VLOOKUP($D$7,ETo!$B$4:$P$88,MONTH(D50)+2,FALSE)/4</f>
        <v>40.824968670984831</v>
      </c>
      <c r="AE50" s="78">
        <f t="shared" si="7"/>
        <v>0</v>
      </c>
      <c r="AF50" s="79">
        <f t="shared" si="8"/>
        <v>0</v>
      </c>
      <c r="AG50" s="79">
        <f t="shared" si="9"/>
        <v>0</v>
      </c>
      <c r="AH50" s="79">
        <f t="shared" si="10"/>
        <v>0</v>
      </c>
      <c r="AI50" s="79">
        <f t="shared" si="11"/>
        <v>0</v>
      </c>
      <c r="AJ50" s="302">
        <f>VLOOKUP(E50,[0]!eff_week,3,FALSE)/1000*AB50*1600</f>
        <v>0</v>
      </c>
    </row>
    <row r="51" spans="2:36" x14ac:dyDescent="0.25">
      <c r="B51" s="84">
        <f t="shared" si="12"/>
        <v>39921</v>
      </c>
      <c r="C51" s="85">
        <f t="shared" si="13"/>
        <v>39927</v>
      </c>
      <c r="D51" s="77">
        <f t="shared" si="3"/>
        <v>39927</v>
      </c>
      <c r="E51" s="68">
        <v>25</v>
      </c>
      <c r="F51" s="266">
        <f>IF(ISERROR(VLOOKUP(E51,Crop!$AC$3:$AD$70,2,FALSE)),0,VLOOKUP(E51,Crop!$AC$3:$AD$70,2,FALSE))</f>
        <v>0</v>
      </c>
      <c r="G51" s="78">
        <f>IF(ISERROR(HLOOKUP($D$5,Kc!$B$3:$AI$57,upland_rain!F51+3,FALSE)),0,HLOOKUP($D$5,Kc!$B$3:$AI$57,upland_rain!F51+3,FALSE))</f>
        <v>0</v>
      </c>
      <c r="H51" s="90">
        <f t="shared" si="17"/>
        <v>0</v>
      </c>
      <c r="I51" s="91">
        <f t="shared" si="18"/>
        <v>0</v>
      </c>
      <c r="J51" s="91">
        <f t="shared" si="19"/>
        <v>0</v>
      </c>
      <c r="K51" s="91">
        <f t="shared" si="22"/>
        <v>0</v>
      </c>
      <c r="L51" s="91">
        <f t="shared" si="22"/>
        <v>0</v>
      </c>
      <c r="M51" s="91">
        <f t="shared" si="22"/>
        <v>0</v>
      </c>
      <c r="N51" s="91">
        <f t="shared" si="22"/>
        <v>0</v>
      </c>
      <c r="O51" s="91">
        <f t="shared" si="22"/>
        <v>0</v>
      </c>
      <c r="P51" s="91">
        <f t="shared" si="22"/>
        <v>0</v>
      </c>
      <c r="Q51" s="91">
        <f t="shared" si="22"/>
        <v>0</v>
      </c>
      <c r="R51" s="91">
        <f t="shared" si="22"/>
        <v>0</v>
      </c>
      <c r="S51" s="91">
        <f t="shared" si="22"/>
        <v>0</v>
      </c>
      <c r="T51" s="91">
        <f t="shared" si="22"/>
        <v>0</v>
      </c>
      <c r="U51" s="91">
        <f t="shared" si="23"/>
        <v>0</v>
      </c>
      <c r="V51" s="91">
        <f t="shared" si="23"/>
        <v>0</v>
      </c>
      <c r="W51" s="91">
        <f t="shared" si="23"/>
        <v>0</v>
      </c>
      <c r="X51" s="91">
        <f t="shared" si="23"/>
        <v>0</v>
      </c>
      <c r="Y51" s="91">
        <f t="shared" si="23"/>
        <v>0</v>
      </c>
      <c r="Z51" s="91">
        <f t="shared" si="23"/>
        <v>0</v>
      </c>
      <c r="AA51" s="91">
        <f t="shared" si="23"/>
        <v>0</v>
      </c>
      <c r="AB51" s="95">
        <f t="shared" si="16"/>
        <v>0</v>
      </c>
      <c r="AC51" s="264">
        <f t="shared" si="24"/>
        <v>0</v>
      </c>
      <c r="AD51" s="78">
        <f>VLOOKUP($D$7,ETo!$B$4:$P$88,MONTH(D51)+2,FALSE)/4</f>
        <v>40.824968670984831</v>
      </c>
      <c r="AE51" s="78">
        <f t="shared" si="7"/>
        <v>0</v>
      </c>
      <c r="AF51" s="79">
        <f t="shared" si="8"/>
        <v>0</v>
      </c>
      <c r="AG51" s="79">
        <f t="shared" si="9"/>
        <v>0</v>
      </c>
      <c r="AH51" s="79">
        <f t="shared" si="10"/>
        <v>0</v>
      </c>
      <c r="AI51" s="79">
        <f t="shared" si="11"/>
        <v>0</v>
      </c>
      <c r="AJ51" s="302">
        <f>VLOOKUP(E51,[0]!eff_week,3,FALSE)/1000*AB51*1600</f>
        <v>0</v>
      </c>
    </row>
    <row r="52" spans="2:36" x14ac:dyDescent="0.25">
      <c r="B52" s="84">
        <f t="shared" si="12"/>
        <v>39928</v>
      </c>
      <c r="C52" s="85">
        <f t="shared" si="13"/>
        <v>39934</v>
      </c>
      <c r="D52" s="77">
        <f t="shared" si="3"/>
        <v>39934</v>
      </c>
      <c r="E52" s="68">
        <v>26</v>
      </c>
      <c r="F52" s="266">
        <f>IF(ISERROR(VLOOKUP(E52,Crop!$AC$3:$AD$70,2,FALSE)),0,VLOOKUP(E52,Crop!$AC$3:$AD$70,2,FALSE))</f>
        <v>0</v>
      </c>
      <c r="G52" s="78">
        <f>IF(ISERROR(HLOOKUP($D$5,Kc!$B$3:$AI$57,upland_rain!F52+3,FALSE)),0,HLOOKUP($D$5,Kc!$B$3:$AI$57,upland_rain!F52+3,FALSE))</f>
        <v>0</v>
      </c>
      <c r="H52" s="90">
        <f t="shared" si="17"/>
        <v>0</v>
      </c>
      <c r="I52" s="91">
        <f t="shared" si="18"/>
        <v>0</v>
      </c>
      <c r="J52" s="91">
        <f t="shared" si="19"/>
        <v>0</v>
      </c>
      <c r="K52" s="91">
        <f t="shared" si="22"/>
        <v>0</v>
      </c>
      <c r="L52" s="91">
        <f t="shared" si="22"/>
        <v>0</v>
      </c>
      <c r="M52" s="91">
        <f t="shared" si="22"/>
        <v>0</v>
      </c>
      <c r="N52" s="91">
        <f t="shared" si="22"/>
        <v>0</v>
      </c>
      <c r="O52" s="91">
        <f t="shared" si="22"/>
        <v>0</v>
      </c>
      <c r="P52" s="91">
        <f t="shared" si="22"/>
        <v>0</v>
      </c>
      <c r="Q52" s="91">
        <f t="shared" si="22"/>
        <v>0</v>
      </c>
      <c r="R52" s="91">
        <f t="shared" si="22"/>
        <v>0</v>
      </c>
      <c r="S52" s="91">
        <f t="shared" si="22"/>
        <v>0</v>
      </c>
      <c r="T52" s="91">
        <f t="shared" si="22"/>
        <v>0</v>
      </c>
      <c r="U52" s="91">
        <f t="shared" si="23"/>
        <v>0</v>
      </c>
      <c r="V52" s="91">
        <f t="shared" si="23"/>
        <v>0</v>
      </c>
      <c r="W52" s="91">
        <f t="shared" si="23"/>
        <v>0</v>
      </c>
      <c r="X52" s="91">
        <f t="shared" si="23"/>
        <v>0</v>
      </c>
      <c r="Y52" s="91">
        <f t="shared" si="23"/>
        <v>0</v>
      </c>
      <c r="Z52" s="91">
        <f t="shared" si="23"/>
        <v>0</v>
      </c>
      <c r="AA52" s="91">
        <f t="shared" si="23"/>
        <v>0</v>
      </c>
      <c r="AB52" s="95">
        <f t="shared" si="16"/>
        <v>0</v>
      </c>
      <c r="AC52" s="264">
        <f t="shared" si="24"/>
        <v>0</v>
      </c>
      <c r="AD52" s="78">
        <f>VLOOKUP($D$7,ETo!$B$4:$P$88,MONTH(D52)+2,FALSE)/4</f>
        <v>38.037388213563702</v>
      </c>
      <c r="AE52" s="78">
        <f t="shared" si="7"/>
        <v>0</v>
      </c>
      <c r="AF52" s="79">
        <f t="shared" si="8"/>
        <v>0</v>
      </c>
      <c r="AG52" s="79">
        <f t="shared" si="9"/>
        <v>0</v>
      </c>
      <c r="AH52" s="79">
        <f t="shared" si="10"/>
        <v>0</v>
      </c>
      <c r="AI52" s="79">
        <f t="shared" si="11"/>
        <v>0</v>
      </c>
      <c r="AJ52" s="302">
        <f>VLOOKUP(E52,[0]!eff_week,3,FALSE)/1000*AB52*1600</f>
        <v>0</v>
      </c>
    </row>
    <row r="53" spans="2:36" x14ac:dyDescent="0.25">
      <c r="B53" s="84">
        <f t="shared" si="12"/>
        <v>39935</v>
      </c>
      <c r="C53" s="85">
        <f t="shared" si="13"/>
        <v>39941</v>
      </c>
      <c r="D53" s="77">
        <f t="shared" si="3"/>
        <v>39941</v>
      </c>
      <c r="E53" s="68">
        <v>27</v>
      </c>
      <c r="F53" s="266">
        <f>IF(ISERROR(VLOOKUP(E53,Crop!$AC$3:$AD$70,2,FALSE)),0,VLOOKUP(E53,Crop!$AC$3:$AD$70,2,FALSE))</f>
        <v>0</v>
      </c>
      <c r="G53" s="78">
        <f>IF(ISERROR(HLOOKUP($D$5,Kc!$B$3:$AI$57,upland_rain!F53+3,FALSE)),0,HLOOKUP($D$5,Kc!$B$3:$AI$57,upland_rain!F53+3,FALSE))</f>
        <v>0</v>
      </c>
      <c r="H53" s="90">
        <f t="shared" si="17"/>
        <v>0</v>
      </c>
      <c r="I53" s="91">
        <f t="shared" si="18"/>
        <v>0</v>
      </c>
      <c r="J53" s="91">
        <f t="shared" si="19"/>
        <v>0</v>
      </c>
      <c r="K53" s="91">
        <f t="shared" si="22"/>
        <v>0</v>
      </c>
      <c r="L53" s="91">
        <f t="shared" si="22"/>
        <v>0</v>
      </c>
      <c r="M53" s="91">
        <f t="shared" si="22"/>
        <v>0</v>
      </c>
      <c r="N53" s="91">
        <f t="shared" si="22"/>
        <v>0</v>
      </c>
      <c r="O53" s="91">
        <f t="shared" si="22"/>
        <v>0</v>
      </c>
      <c r="P53" s="91">
        <f t="shared" si="22"/>
        <v>0</v>
      </c>
      <c r="Q53" s="91">
        <f t="shared" si="22"/>
        <v>0</v>
      </c>
      <c r="R53" s="91">
        <f t="shared" si="22"/>
        <v>0</v>
      </c>
      <c r="S53" s="91">
        <f t="shared" si="22"/>
        <v>0</v>
      </c>
      <c r="T53" s="91">
        <f t="shared" si="22"/>
        <v>0</v>
      </c>
      <c r="U53" s="91">
        <f t="shared" si="23"/>
        <v>0</v>
      </c>
      <c r="V53" s="91">
        <f t="shared" si="23"/>
        <v>0</v>
      </c>
      <c r="W53" s="91">
        <f t="shared" si="23"/>
        <v>0</v>
      </c>
      <c r="X53" s="91">
        <f t="shared" si="23"/>
        <v>0</v>
      </c>
      <c r="Y53" s="91">
        <f t="shared" si="23"/>
        <v>0</v>
      </c>
      <c r="Z53" s="91">
        <f t="shared" si="23"/>
        <v>0</v>
      </c>
      <c r="AA53" s="91">
        <f t="shared" si="23"/>
        <v>0</v>
      </c>
      <c r="AB53" s="95">
        <f t="shared" si="16"/>
        <v>0</v>
      </c>
      <c r="AC53" s="264">
        <f t="shared" si="24"/>
        <v>0</v>
      </c>
      <c r="AD53" s="78">
        <f>VLOOKUP($D$7,ETo!$B$4:$P$88,MONTH(D53)+2,FALSE)/4</f>
        <v>38.037388213563702</v>
      </c>
      <c r="AE53" s="78">
        <f t="shared" si="7"/>
        <v>0</v>
      </c>
      <c r="AF53" s="79">
        <f t="shared" si="8"/>
        <v>0</v>
      </c>
      <c r="AG53" s="79">
        <f t="shared" si="9"/>
        <v>0</v>
      </c>
      <c r="AH53" s="79">
        <f t="shared" si="10"/>
        <v>0</v>
      </c>
      <c r="AI53" s="79">
        <f t="shared" si="11"/>
        <v>0</v>
      </c>
      <c r="AJ53" s="302">
        <f>VLOOKUP(E53,[0]!eff_week,3,FALSE)/1000*AB53*1600</f>
        <v>0</v>
      </c>
    </row>
    <row r="54" spans="2:36" x14ac:dyDescent="0.25">
      <c r="B54" s="84">
        <f t="shared" si="12"/>
        <v>39942</v>
      </c>
      <c r="C54" s="85">
        <f t="shared" si="13"/>
        <v>39948</v>
      </c>
      <c r="D54" s="77">
        <f t="shared" si="3"/>
        <v>39948</v>
      </c>
      <c r="E54" s="68">
        <v>28</v>
      </c>
      <c r="F54" s="266">
        <f>IF(ISERROR(VLOOKUP(E54,Crop!$AC$3:$AD$70,2,FALSE)),0,VLOOKUP(E54,Crop!$AC$3:$AD$70,2,FALSE))</f>
        <v>0</v>
      </c>
      <c r="G54" s="78">
        <f>IF(ISERROR(HLOOKUP($D$5,Kc!$B$3:$AI$57,upland_rain!F54+3,FALSE)),0,HLOOKUP($D$5,Kc!$B$3:$AI$57,upland_rain!F54+3,FALSE))</f>
        <v>0</v>
      </c>
      <c r="H54" s="90">
        <f t="shared" si="17"/>
        <v>0</v>
      </c>
      <c r="I54" s="91">
        <f t="shared" si="18"/>
        <v>0</v>
      </c>
      <c r="J54" s="91">
        <f t="shared" si="19"/>
        <v>0</v>
      </c>
      <c r="K54" s="91">
        <f t="shared" si="22"/>
        <v>0</v>
      </c>
      <c r="L54" s="91">
        <f t="shared" si="22"/>
        <v>0</v>
      </c>
      <c r="M54" s="91">
        <f t="shared" si="22"/>
        <v>0</v>
      </c>
      <c r="N54" s="91">
        <f t="shared" si="22"/>
        <v>0</v>
      </c>
      <c r="O54" s="91">
        <f t="shared" si="22"/>
        <v>0</v>
      </c>
      <c r="P54" s="91">
        <f t="shared" si="22"/>
        <v>0</v>
      </c>
      <c r="Q54" s="91">
        <f t="shared" si="22"/>
        <v>0</v>
      </c>
      <c r="R54" s="91">
        <f t="shared" si="22"/>
        <v>0</v>
      </c>
      <c r="S54" s="91">
        <f t="shared" si="22"/>
        <v>0</v>
      </c>
      <c r="T54" s="91">
        <f t="shared" si="22"/>
        <v>0</v>
      </c>
      <c r="U54" s="91">
        <f t="shared" si="23"/>
        <v>0</v>
      </c>
      <c r="V54" s="91">
        <f t="shared" si="23"/>
        <v>0</v>
      </c>
      <c r="W54" s="91">
        <f t="shared" si="23"/>
        <v>0</v>
      </c>
      <c r="X54" s="91">
        <f t="shared" si="23"/>
        <v>0</v>
      </c>
      <c r="Y54" s="91">
        <f t="shared" si="23"/>
        <v>0</v>
      </c>
      <c r="Z54" s="91">
        <f t="shared" si="23"/>
        <v>0</v>
      </c>
      <c r="AA54" s="91">
        <f t="shared" si="23"/>
        <v>0</v>
      </c>
      <c r="AB54" s="95">
        <f t="shared" si="16"/>
        <v>0</v>
      </c>
      <c r="AC54" s="264">
        <f t="shared" si="24"/>
        <v>0</v>
      </c>
      <c r="AD54" s="78">
        <f>VLOOKUP($D$7,ETo!$B$4:$P$88,MONTH(D54)+2,FALSE)/4</f>
        <v>38.037388213563702</v>
      </c>
      <c r="AE54" s="78">
        <f t="shared" si="7"/>
        <v>0</v>
      </c>
      <c r="AF54" s="79">
        <f t="shared" si="8"/>
        <v>0</v>
      </c>
      <c r="AG54" s="79">
        <f t="shared" si="9"/>
        <v>0</v>
      </c>
      <c r="AH54" s="79">
        <f t="shared" si="10"/>
        <v>0</v>
      </c>
      <c r="AI54" s="79">
        <f t="shared" si="11"/>
        <v>0</v>
      </c>
      <c r="AJ54" s="302">
        <f>VLOOKUP(E54,[0]!eff_week,3,FALSE)/1000*AB54*1600</f>
        <v>0</v>
      </c>
    </row>
    <row r="55" spans="2:36" x14ac:dyDescent="0.25">
      <c r="B55" s="84">
        <f t="shared" si="12"/>
        <v>39949</v>
      </c>
      <c r="C55" s="85">
        <f t="shared" si="13"/>
        <v>39955</v>
      </c>
      <c r="D55" s="77">
        <f t="shared" si="3"/>
        <v>39955</v>
      </c>
      <c r="E55" s="68">
        <v>29</v>
      </c>
      <c r="F55" s="266">
        <f>IF(ISERROR(VLOOKUP(E55,Crop!$AC$3:$AD$70,2,FALSE)),0,VLOOKUP(E55,Crop!$AC$3:$AD$70,2,FALSE))</f>
        <v>0</v>
      </c>
      <c r="G55" s="78">
        <f>IF(ISERROR(HLOOKUP($D$5,Kc!$B$3:$AI$57,upland_rain!F55+3,FALSE)),0,HLOOKUP($D$5,Kc!$B$3:$AI$57,upland_rain!F55+3,FALSE))</f>
        <v>0</v>
      </c>
      <c r="H55" s="90">
        <f t="shared" si="17"/>
        <v>0</v>
      </c>
      <c r="I55" s="91">
        <f t="shared" si="18"/>
        <v>0</v>
      </c>
      <c r="J55" s="91">
        <f t="shared" si="19"/>
        <v>0</v>
      </c>
      <c r="K55" s="91">
        <f t="shared" si="22"/>
        <v>0</v>
      </c>
      <c r="L55" s="91">
        <f t="shared" si="22"/>
        <v>0</v>
      </c>
      <c r="M55" s="91">
        <f t="shared" si="22"/>
        <v>0</v>
      </c>
      <c r="N55" s="91">
        <f t="shared" si="22"/>
        <v>0</v>
      </c>
      <c r="O55" s="91">
        <f t="shared" si="22"/>
        <v>0</v>
      </c>
      <c r="P55" s="91">
        <f t="shared" si="22"/>
        <v>0</v>
      </c>
      <c r="Q55" s="91">
        <f t="shared" si="22"/>
        <v>0</v>
      </c>
      <c r="R55" s="91">
        <f t="shared" si="22"/>
        <v>0</v>
      </c>
      <c r="S55" s="91">
        <f t="shared" si="22"/>
        <v>0</v>
      </c>
      <c r="T55" s="91">
        <f t="shared" si="22"/>
        <v>0</v>
      </c>
      <c r="U55" s="91">
        <f t="shared" si="23"/>
        <v>0</v>
      </c>
      <c r="V55" s="91">
        <f t="shared" si="23"/>
        <v>0</v>
      </c>
      <c r="W55" s="91">
        <f t="shared" si="23"/>
        <v>0</v>
      </c>
      <c r="X55" s="91">
        <f t="shared" si="23"/>
        <v>0</v>
      </c>
      <c r="Y55" s="91">
        <f t="shared" si="23"/>
        <v>0</v>
      </c>
      <c r="Z55" s="91">
        <f t="shared" si="23"/>
        <v>0</v>
      </c>
      <c r="AA55" s="91">
        <f t="shared" si="23"/>
        <v>0</v>
      </c>
      <c r="AB55" s="95">
        <f t="shared" si="16"/>
        <v>0</v>
      </c>
      <c r="AC55" s="264">
        <f t="shared" si="24"/>
        <v>0</v>
      </c>
      <c r="AD55" s="78">
        <f>VLOOKUP($D$7,ETo!$B$4:$P$88,MONTH(D55)+2,FALSE)/4</f>
        <v>38.037388213563702</v>
      </c>
      <c r="AE55" s="78">
        <f t="shared" si="7"/>
        <v>0</v>
      </c>
      <c r="AF55" s="79">
        <f t="shared" si="8"/>
        <v>0</v>
      </c>
      <c r="AG55" s="79">
        <f t="shared" si="9"/>
        <v>0</v>
      </c>
      <c r="AH55" s="79">
        <f t="shared" si="10"/>
        <v>0</v>
      </c>
      <c r="AI55" s="79">
        <f t="shared" si="11"/>
        <v>0</v>
      </c>
      <c r="AJ55" s="302">
        <f>VLOOKUP(E55,[0]!eff_week,3,FALSE)/1000*AB55*1600</f>
        <v>0</v>
      </c>
    </row>
    <row r="56" spans="2:36" x14ac:dyDescent="0.25">
      <c r="B56" s="84">
        <f t="shared" si="12"/>
        <v>39956</v>
      </c>
      <c r="C56" s="85">
        <f t="shared" si="13"/>
        <v>39962</v>
      </c>
      <c r="D56" s="77">
        <f t="shared" si="3"/>
        <v>39962</v>
      </c>
      <c r="E56" s="68">
        <v>30</v>
      </c>
      <c r="F56" s="266">
        <f>IF(ISERROR(VLOOKUP(E56,Crop!$AC$3:$AD$70,2,FALSE)),0,VLOOKUP(E56,Crop!$AC$3:$AD$70,2,FALSE))</f>
        <v>0</v>
      </c>
      <c r="G56" s="78">
        <f>IF(ISERROR(HLOOKUP($D$5,Kc!$B$3:$AI$57,upland_rain!F56+3,FALSE)),0,HLOOKUP($D$5,Kc!$B$3:$AI$57,upland_rain!F56+3,FALSE))</f>
        <v>0</v>
      </c>
      <c r="H56" s="90">
        <f t="shared" si="17"/>
        <v>0</v>
      </c>
      <c r="I56" s="91">
        <f t="shared" si="18"/>
        <v>0</v>
      </c>
      <c r="J56" s="91">
        <f t="shared" si="19"/>
        <v>0</v>
      </c>
      <c r="K56" s="91">
        <f t="shared" si="22"/>
        <v>0</v>
      </c>
      <c r="L56" s="91">
        <f t="shared" si="22"/>
        <v>0</v>
      </c>
      <c r="M56" s="91">
        <f t="shared" si="22"/>
        <v>0</v>
      </c>
      <c r="N56" s="91">
        <f t="shared" si="22"/>
        <v>0</v>
      </c>
      <c r="O56" s="91">
        <f t="shared" si="22"/>
        <v>0</v>
      </c>
      <c r="P56" s="91">
        <f t="shared" si="22"/>
        <v>0</v>
      </c>
      <c r="Q56" s="91">
        <f t="shared" si="22"/>
        <v>0</v>
      </c>
      <c r="R56" s="91">
        <f t="shared" si="22"/>
        <v>0</v>
      </c>
      <c r="S56" s="91">
        <f t="shared" si="22"/>
        <v>0</v>
      </c>
      <c r="T56" s="91">
        <f t="shared" si="22"/>
        <v>0</v>
      </c>
      <c r="U56" s="91">
        <f t="shared" si="23"/>
        <v>0</v>
      </c>
      <c r="V56" s="91">
        <f t="shared" si="23"/>
        <v>0</v>
      </c>
      <c r="W56" s="91">
        <f t="shared" si="23"/>
        <v>0</v>
      </c>
      <c r="X56" s="91">
        <f t="shared" si="23"/>
        <v>0</v>
      </c>
      <c r="Y56" s="91">
        <f t="shared" si="23"/>
        <v>0</v>
      </c>
      <c r="Z56" s="91">
        <f t="shared" si="23"/>
        <v>0</v>
      </c>
      <c r="AA56" s="91">
        <f t="shared" si="23"/>
        <v>0</v>
      </c>
      <c r="AB56" s="95">
        <f t="shared" si="16"/>
        <v>0</v>
      </c>
      <c r="AC56" s="264">
        <f t="shared" si="24"/>
        <v>0</v>
      </c>
      <c r="AD56" s="78">
        <f>VLOOKUP($D$7,ETo!$B$4:$P$88,MONTH(D56)+2,FALSE)/4</f>
        <v>38.037388213563702</v>
      </c>
      <c r="AE56" s="78">
        <f t="shared" si="7"/>
        <v>0</v>
      </c>
      <c r="AF56" s="79">
        <f t="shared" si="8"/>
        <v>0</v>
      </c>
      <c r="AG56" s="79">
        <f t="shared" si="9"/>
        <v>0</v>
      </c>
      <c r="AH56" s="79">
        <f t="shared" si="10"/>
        <v>0</v>
      </c>
      <c r="AI56" s="79">
        <f t="shared" si="11"/>
        <v>0</v>
      </c>
      <c r="AJ56" s="302">
        <f>VLOOKUP(E56,[0]!eff_week,3,FALSE)/1000*AB56*1600</f>
        <v>0</v>
      </c>
    </row>
    <row r="57" spans="2:36" x14ac:dyDescent="0.25">
      <c r="B57" s="84">
        <f t="shared" si="12"/>
        <v>39963</v>
      </c>
      <c r="C57" s="85">
        <f t="shared" si="13"/>
        <v>39969</v>
      </c>
      <c r="D57" s="77">
        <f t="shared" si="3"/>
        <v>39969</v>
      </c>
      <c r="E57" s="68">
        <v>31</v>
      </c>
      <c r="F57" s="266">
        <f>IF(ISERROR(VLOOKUP(E57,Crop!$AC$3:$AD$70,2,FALSE)),0,VLOOKUP(E57,Crop!$AC$3:$AD$70,2,FALSE))</f>
        <v>0</v>
      </c>
      <c r="G57" s="78">
        <f>IF(ISERROR(HLOOKUP($D$5,Kc!$B$3:$AI$57,upland_rain!F57+3,FALSE)),0,HLOOKUP($D$5,Kc!$B$3:$AI$57,upland_rain!F57+3,FALSE))</f>
        <v>0</v>
      </c>
      <c r="H57" s="90">
        <f t="shared" si="17"/>
        <v>0</v>
      </c>
      <c r="I57" s="91">
        <f t="shared" si="18"/>
        <v>0</v>
      </c>
      <c r="J57" s="91">
        <f t="shared" si="19"/>
        <v>0</v>
      </c>
      <c r="K57" s="91">
        <f t="shared" ref="K57:T66" si="25">IF(J56&gt;0,IF(K$26&gt;$E$9,0,VLOOKUP(K$26,$F$3:$G$23,2,FALSE)),0)</f>
        <v>0</v>
      </c>
      <c r="L57" s="91">
        <f t="shared" si="25"/>
        <v>0</v>
      </c>
      <c r="M57" s="91">
        <f t="shared" si="25"/>
        <v>0</v>
      </c>
      <c r="N57" s="91">
        <f t="shared" si="25"/>
        <v>0</v>
      </c>
      <c r="O57" s="91">
        <f t="shared" si="25"/>
        <v>0</v>
      </c>
      <c r="P57" s="91">
        <f t="shared" si="25"/>
        <v>0</v>
      </c>
      <c r="Q57" s="91">
        <f t="shared" si="25"/>
        <v>0</v>
      </c>
      <c r="R57" s="91">
        <f t="shared" si="25"/>
        <v>0</v>
      </c>
      <c r="S57" s="91">
        <f t="shared" si="25"/>
        <v>0</v>
      </c>
      <c r="T57" s="91">
        <f t="shared" si="25"/>
        <v>0</v>
      </c>
      <c r="U57" s="91">
        <f t="shared" ref="U57:AA66" si="26">IF(T56&gt;0,IF(U$26&gt;$E$9,0,VLOOKUP(U$26,$F$3:$G$23,2,FALSE)),0)</f>
        <v>0</v>
      </c>
      <c r="V57" s="91">
        <f t="shared" si="26"/>
        <v>0</v>
      </c>
      <c r="W57" s="91">
        <f t="shared" si="26"/>
        <v>0</v>
      </c>
      <c r="X57" s="91">
        <f t="shared" si="26"/>
        <v>0</v>
      </c>
      <c r="Y57" s="91">
        <f t="shared" si="26"/>
        <v>0</v>
      </c>
      <c r="Z57" s="91">
        <f t="shared" si="26"/>
        <v>0</v>
      </c>
      <c r="AA57" s="91">
        <f t="shared" si="26"/>
        <v>0</v>
      </c>
      <c r="AB57" s="95">
        <f t="shared" si="16"/>
        <v>0</v>
      </c>
      <c r="AC57" s="264">
        <f t="shared" si="24"/>
        <v>0</v>
      </c>
      <c r="AD57" s="78">
        <f>VLOOKUP($D$7,ETo!$B$4:$P$88,MONTH(D57)+2,FALSE)/4</f>
        <v>32.753562414277496</v>
      </c>
      <c r="AE57" s="78">
        <f t="shared" si="7"/>
        <v>0</v>
      </c>
      <c r="AF57" s="79">
        <f t="shared" si="8"/>
        <v>0</v>
      </c>
      <c r="AG57" s="79">
        <f t="shared" si="9"/>
        <v>0</v>
      </c>
      <c r="AH57" s="79">
        <f t="shared" si="10"/>
        <v>0</v>
      </c>
      <c r="AI57" s="79">
        <f t="shared" si="11"/>
        <v>0</v>
      </c>
      <c r="AJ57" s="302">
        <f>VLOOKUP(E57,[0]!eff_week,3,FALSE)/1000*AB57*1600</f>
        <v>0</v>
      </c>
    </row>
    <row r="58" spans="2:36" x14ac:dyDescent="0.25">
      <c r="B58" s="84">
        <f t="shared" si="12"/>
        <v>39970</v>
      </c>
      <c r="C58" s="85">
        <f t="shared" si="13"/>
        <v>39976</v>
      </c>
      <c r="D58" s="77">
        <f t="shared" si="3"/>
        <v>39976</v>
      </c>
      <c r="E58" s="68">
        <v>32</v>
      </c>
      <c r="F58" s="266">
        <f>IF(ISERROR(VLOOKUP(E58,Crop!$AC$3:$AD$70,2,FALSE)),0,VLOOKUP(E58,Crop!$AC$3:$AD$70,2,FALSE))</f>
        <v>0</v>
      </c>
      <c r="G58" s="78">
        <f>IF(ISERROR(HLOOKUP($D$5,Kc!$B$3:$AI$57,upland_rain!F58+3,FALSE)),0,HLOOKUP($D$5,Kc!$B$3:$AI$57,upland_rain!F58+3,FALSE))</f>
        <v>0</v>
      </c>
      <c r="H58" s="90">
        <f t="shared" si="17"/>
        <v>0</v>
      </c>
      <c r="I58" s="91">
        <f t="shared" si="18"/>
        <v>0</v>
      </c>
      <c r="J58" s="91">
        <f t="shared" si="19"/>
        <v>0</v>
      </c>
      <c r="K58" s="91">
        <f t="shared" si="25"/>
        <v>0</v>
      </c>
      <c r="L58" s="91">
        <f t="shared" si="25"/>
        <v>0</v>
      </c>
      <c r="M58" s="91">
        <f t="shared" si="25"/>
        <v>0</v>
      </c>
      <c r="N58" s="91">
        <f t="shared" si="25"/>
        <v>0</v>
      </c>
      <c r="O58" s="91">
        <f t="shared" si="25"/>
        <v>0</v>
      </c>
      <c r="P58" s="91">
        <f t="shared" si="25"/>
        <v>0</v>
      </c>
      <c r="Q58" s="91">
        <f t="shared" si="25"/>
        <v>0</v>
      </c>
      <c r="R58" s="91">
        <f t="shared" si="25"/>
        <v>0</v>
      </c>
      <c r="S58" s="91">
        <f t="shared" si="25"/>
        <v>0</v>
      </c>
      <c r="T58" s="91">
        <f t="shared" si="25"/>
        <v>0</v>
      </c>
      <c r="U58" s="91">
        <f t="shared" si="26"/>
        <v>0</v>
      </c>
      <c r="V58" s="91">
        <f t="shared" si="26"/>
        <v>0</v>
      </c>
      <c r="W58" s="91">
        <f t="shared" si="26"/>
        <v>0</v>
      </c>
      <c r="X58" s="91">
        <f t="shared" si="26"/>
        <v>0</v>
      </c>
      <c r="Y58" s="91">
        <f t="shared" si="26"/>
        <v>0</v>
      </c>
      <c r="Z58" s="91">
        <f t="shared" si="26"/>
        <v>0</v>
      </c>
      <c r="AA58" s="91">
        <f t="shared" si="26"/>
        <v>0</v>
      </c>
      <c r="AB58" s="95">
        <f t="shared" si="16"/>
        <v>0</v>
      </c>
      <c r="AC58" s="264">
        <f t="shared" si="24"/>
        <v>0</v>
      </c>
      <c r="AD58" s="78">
        <f>VLOOKUP($D$7,ETo!$B$4:$P$88,MONTH(D58)+2,FALSE)/4</f>
        <v>32.753562414277496</v>
      </c>
      <c r="AE58" s="78">
        <f t="shared" si="7"/>
        <v>0</v>
      </c>
      <c r="AF58" s="79">
        <f t="shared" si="8"/>
        <v>0</v>
      </c>
      <c r="AG58" s="79">
        <f t="shared" si="9"/>
        <v>0</v>
      </c>
      <c r="AH58" s="79">
        <f t="shared" si="10"/>
        <v>0</v>
      </c>
      <c r="AI58" s="79">
        <f t="shared" si="11"/>
        <v>0</v>
      </c>
      <c r="AJ58" s="302">
        <f>VLOOKUP(E58,[0]!eff_week,3,FALSE)/1000*AB58*1600</f>
        <v>0</v>
      </c>
    </row>
    <row r="59" spans="2:36" x14ac:dyDescent="0.25">
      <c r="B59" s="84">
        <f t="shared" si="12"/>
        <v>39977</v>
      </c>
      <c r="C59" s="85">
        <f t="shared" si="13"/>
        <v>39983</v>
      </c>
      <c r="D59" s="77">
        <f t="shared" ref="D59:D78" si="27">+C59</f>
        <v>39983</v>
      </c>
      <c r="E59" s="68">
        <v>33</v>
      </c>
      <c r="F59" s="266">
        <f>IF(ISERROR(VLOOKUP(E59,Crop!$AC$3:$AD$70,2,FALSE)),0,VLOOKUP(E59,Crop!$AC$3:$AD$70,2,FALSE))</f>
        <v>0</v>
      </c>
      <c r="G59" s="78">
        <f>IF(ISERROR(HLOOKUP($D$5,Kc!$B$3:$AI$57,upland_rain!F59+3,FALSE)),0,HLOOKUP($D$5,Kc!$B$3:$AI$57,upland_rain!F59+3,FALSE))</f>
        <v>0</v>
      </c>
      <c r="H59" s="90">
        <f t="shared" si="17"/>
        <v>0</v>
      </c>
      <c r="I59" s="91">
        <f t="shared" si="18"/>
        <v>0</v>
      </c>
      <c r="J59" s="91">
        <f t="shared" si="19"/>
        <v>0</v>
      </c>
      <c r="K59" s="91">
        <f t="shared" si="25"/>
        <v>0</v>
      </c>
      <c r="L59" s="91">
        <f t="shared" si="25"/>
        <v>0</v>
      </c>
      <c r="M59" s="91">
        <f t="shared" si="25"/>
        <v>0</v>
      </c>
      <c r="N59" s="91">
        <f t="shared" si="25"/>
        <v>0</v>
      </c>
      <c r="O59" s="91">
        <f t="shared" si="25"/>
        <v>0</v>
      </c>
      <c r="P59" s="91">
        <f t="shared" si="25"/>
        <v>0</v>
      </c>
      <c r="Q59" s="91">
        <f t="shared" si="25"/>
        <v>0</v>
      </c>
      <c r="R59" s="91">
        <f t="shared" si="25"/>
        <v>0</v>
      </c>
      <c r="S59" s="91">
        <f t="shared" si="25"/>
        <v>0</v>
      </c>
      <c r="T59" s="91">
        <f t="shared" si="25"/>
        <v>0</v>
      </c>
      <c r="U59" s="91">
        <f t="shared" si="26"/>
        <v>0</v>
      </c>
      <c r="V59" s="91">
        <f t="shared" si="26"/>
        <v>0</v>
      </c>
      <c r="W59" s="91">
        <f t="shared" si="26"/>
        <v>0</v>
      </c>
      <c r="X59" s="91">
        <f t="shared" si="26"/>
        <v>0</v>
      </c>
      <c r="Y59" s="91">
        <f t="shared" si="26"/>
        <v>0</v>
      </c>
      <c r="Z59" s="91">
        <f t="shared" si="26"/>
        <v>0</v>
      </c>
      <c r="AA59" s="91">
        <f t="shared" si="26"/>
        <v>0</v>
      </c>
      <c r="AB59" s="95">
        <f t="shared" si="16"/>
        <v>0</v>
      </c>
      <c r="AC59" s="264">
        <f t="shared" si="24"/>
        <v>0</v>
      </c>
      <c r="AD59" s="78">
        <f>VLOOKUP($D$7,ETo!$B$4:$P$88,MONTH(D59)+2,FALSE)/4</f>
        <v>32.753562414277496</v>
      </c>
      <c r="AE59" s="78">
        <f t="shared" ref="AE59:AE78" si="28">IF(AC59*AD59=0,0,(AC59*AD59)+$E$10)</f>
        <v>0</v>
      </c>
      <c r="AF59" s="79">
        <f t="shared" ref="AF59:AF78" si="29">AE59*AB59*1.6</f>
        <v>0</v>
      </c>
      <c r="AG59" s="79">
        <f t="shared" ref="AG59:AG78" si="30">IF(ISERROR(INDEX(H59:L59,1,F59)),0,INDEX(H59:L59,1,F59))</f>
        <v>0</v>
      </c>
      <c r="AH59" s="79">
        <f t="shared" ref="AH59:AH78" si="31">AG59*$E$11*1.6</f>
        <v>0</v>
      </c>
      <c r="AI59" s="79">
        <f t="shared" ref="AI59:AI78" si="32">AF59+AH59</f>
        <v>0</v>
      </c>
      <c r="AJ59" s="302">
        <f>VLOOKUP(E59,[0]!eff_week,3,FALSE)/1000*AB59*1600</f>
        <v>0</v>
      </c>
    </row>
    <row r="60" spans="2:36" x14ac:dyDescent="0.25">
      <c r="B60" s="84">
        <f t="shared" ref="B60:B78" si="33">C59+1</f>
        <v>39984</v>
      </c>
      <c r="C60" s="85">
        <f t="shared" ref="C60:C78" si="34">B60+6</f>
        <v>39990</v>
      </c>
      <c r="D60" s="77">
        <f t="shared" si="27"/>
        <v>39990</v>
      </c>
      <c r="E60" s="68">
        <v>34</v>
      </c>
      <c r="F60" s="266">
        <f>IF(ISERROR(VLOOKUP(E60,Crop!$AC$3:$AD$70,2,FALSE)),0,VLOOKUP(E60,Crop!$AC$3:$AD$70,2,FALSE))</f>
        <v>0</v>
      </c>
      <c r="G60" s="78">
        <f>IF(ISERROR(HLOOKUP($D$5,Kc!$B$3:$AI$57,upland_rain!F60+3,FALSE)),0,HLOOKUP($D$5,Kc!$B$3:$AI$57,upland_rain!F60+3,FALSE))</f>
        <v>0</v>
      </c>
      <c r="H60" s="90">
        <f t="shared" si="17"/>
        <v>0</v>
      </c>
      <c r="I60" s="91">
        <f t="shared" si="18"/>
        <v>0</v>
      </c>
      <c r="J60" s="91">
        <f t="shared" si="19"/>
        <v>0</v>
      </c>
      <c r="K60" s="91">
        <f t="shared" si="25"/>
        <v>0</v>
      </c>
      <c r="L60" s="91">
        <f t="shared" si="25"/>
        <v>0</v>
      </c>
      <c r="M60" s="91">
        <f t="shared" si="25"/>
        <v>0</v>
      </c>
      <c r="N60" s="91">
        <f t="shared" si="25"/>
        <v>0</v>
      </c>
      <c r="O60" s="91">
        <f t="shared" si="25"/>
        <v>0</v>
      </c>
      <c r="P60" s="91">
        <f t="shared" si="25"/>
        <v>0</v>
      </c>
      <c r="Q60" s="91">
        <f t="shared" si="25"/>
        <v>0</v>
      </c>
      <c r="R60" s="91">
        <f t="shared" si="25"/>
        <v>0</v>
      </c>
      <c r="S60" s="91">
        <f t="shared" si="25"/>
        <v>0</v>
      </c>
      <c r="T60" s="91">
        <f t="shared" si="25"/>
        <v>0</v>
      </c>
      <c r="U60" s="91">
        <f t="shared" si="26"/>
        <v>0</v>
      </c>
      <c r="V60" s="91">
        <f t="shared" si="26"/>
        <v>0</v>
      </c>
      <c r="W60" s="91">
        <f t="shared" si="26"/>
        <v>0</v>
      </c>
      <c r="X60" s="91">
        <f t="shared" si="26"/>
        <v>0</v>
      </c>
      <c r="Y60" s="91">
        <f t="shared" si="26"/>
        <v>0</v>
      </c>
      <c r="Z60" s="91">
        <f t="shared" si="26"/>
        <v>0</v>
      </c>
      <c r="AA60" s="91">
        <f t="shared" si="26"/>
        <v>0</v>
      </c>
      <c r="AB60" s="95">
        <f t="shared" si="16"/>
        <v>0</v>
      </c>
      <c r="AC60" s="264">
        <f t="shared" si="24"/>
        <v>0</v>
      </c>
      <c r="AD60" s="78">
        <f>VLOOKUP($D$7,ETo!$B$4:$P$88,MONTH(D60)+2,FALSE)/4</f>
        <v>32.753562414277496</v>
      </c>
      <c r="AE60" s="78">
        <f t="shared" si="28"/>
        <v>0</v>
      </c>
      <c r="AF60" s="79">
        <f t="shared" si="29"/>
        <v>0</v>
      </c>
      <c r="AG60" s="79">
        <f t="shared" si="30"/>
        <v>0</v>
      </c>
      <c r="AH60" s="79">
        <f t="shared" si="31"/>
        <v>0</v>
      </c>
      <c r="AI60" s="79">
        <f t="shared" si="32"/>
        <v>0</v>
      </c>
      <c r="AJ60" s="302">
        <f>VLOOKUP(E60,[0]!eff_week,3,FALSE)/1000*AB60*1600</f>
        <v>0</v>
      </c>
    </row>
    <row r="61" spans="2:36" x14ac:dyDescent="0.25">
      <c r="B61" s="84">
        <f t="shared" si="33"/>
        <v>39991</v>
      </c>
      <c r="C61" s="85">
        <f t="shared" si="34"/>
        <v>39997</v>
      </c>
      <c r="D61" s="77">
        <f t="shared" si="27"/>
        <v>39997</v>
      </c>
      <c r="E61" s="68">
        <v>35</v>
      </c>
      <c r="F61" s="266">
        <f>IF(ISERROR(VLOOKUP(E61,Crop!$AC$3:$AD$70,2,FALSE)),0,VLOOKUP(E61,Crop!$AC$3:$AD$70,2,FALSE))</f>
        <v>0</v>
      </c>
      <c r="G61" s="78">
        <f>IF(ISERROR(HLOOKUP($D$5,Kc!$B$3:$AI$57,upland_rain!F61+3,FALSE)),0,HLOOKUP($D$5,Kc!$B$3:$AI$57,upland_rain!F61+3,FALSE))</f>
        <v>0</v>
      </c>
      <c r="H61" s="90">
        <f t="shared" si="17"/>
        <v>0</v>
      </c>
      <c r="I61" s="91">
        <f t="shared" si="18"/>
        <v>0</v>
      </c>
      <c r="J61" s="91">
        <f t="shared" si="19"/>
        <v>0</v>
      </c>
      <c r="K61" s="91">
        <f t="shared" si="25"/>
        <v>0</v>
      </c>
      <c r="L61" s="91">
        <f t="shared" si="25"/>
        <v>0</v>
      </c>
      <c r="M61" s="91">
        <f t="shared" si="25"/>
        <v>0</v>
      </c>
      <c r="N61" s="91">
        <f t="shared" si="25"/>
        <v>0</v>
      </c>
      <c r="O61" s="91">
        <f t="shared" si="25"/>
        <v>0</v>
      </c>
      <c r="P61" s="91">
        <f t="shared" si="25"/>
        <v>0</v>
      </c>
      <c r="Q61" s="91">
        <f t="shared" si="25"/>
        <v>0</v>
      </c>
      <c r="R61" s="91">
        <f t="shared" si="25"/>
        <v>0</v>
      </c>
      <c r="S61" s="91">
        <f t="shared" si="25"/>
        <v>0</v>
      </c>
      <c r="T61" s="91">
        <f t="shared" si="25"/>
        <v>0</v>
      </c>
      <c r="U61" s="91">
        <f t="shared" si="26"/>
        <v>0</v>
      </c>
      <c r="V61" s="91">
        <f t="shared" si="26"/>
        <v>0</v>
      </c>
      <c r="W61" s="91">
        <f t="shared" si="26"/>
        <v>0</v>
      </c>
      <c r="X61" s="91">
        <f t="shared" si="26"/>
        <v>0</v>
      </c>
      <c r="Y61" s="91">
        <f t="shared" si="26"/>
        <v>0</v>
      </c>
      <c r="Z61" s="91">
        <f t="shared" si="26"/>
        <v>0</v>
      </c>
      <c r="AA61" s="91">
        <f t="shared" si="26"/>
        <v>0</v>
      </c>
      <c r="AB61" s="95">
        <f t="shared" si="16"/>
        <v>0</v>
      </c>
      <c r="AC61" s="264">
        <f t="shared" si="24"/>
        <v>0</v>
      </c>
      <c r="AD61" s="78">
        <f>VLOOKUP($D$7,ETo!$B$4:$P$88,MONTH(D61)+2,FALSE)/4</f>
        <v>32.529850365834129</v>
      </c>
      <c r="AE61" s="78">
        <f t="shared" si="28"/>
        <v>0</v>
      </c>
      <c r="AF61" s="79">
        <f t="shared" si="29"/>
        <v>0</v>
      </c>
      <c r="AG61" s="79">
        <f t="shared" si="30"/>
        <v>0</v>
      </c>
      <c r="AH61" s="79">
        <f t="shared" si="31"/>
        <v>0</v>
      </c>
      <c r="AI61" s="79">
        <f t="shared" si="32"/>
        <v>0</v>
      </c>
      <c r="AJ61" s="302">
        <f>VLOOKUP(E61,[0]!eff_week,3,FALSE)/1000*AB61*1600</f>
        <v>0</v>
      </c>
    </row>
    <row r="62" spans="2:36" x14ac:dyDescent="0.25">
      <c r="B62" s="84">
        <f t="shared" si="33"/>
        <v>39998</v>
      </c>
      <c r="C62" s="85">
        <f t="shared" si="34"/>
        <v>40004</v>
      </c>
      <c r="D62" s="77">
        <f t="shared" si="27"/>
        <v>40004</v>
      </c>
      <c r="E62" s="68">
        <v>36</v>
      </c>
      <c r="F62" s="266">
        <f>IF(ISERROR(VLOOKUP(E62,Crop!$AC$3:$AD$70,2,FALSE)),0,VLOOKUP(E62,Crop!$AC$3:$AD$70,2,FALSE))</f>
        <v>0</v>
      </c>
      <c r="G62" s="78">
        <f>IF(ISERROR(HLOOKUP($D$5,Kc!$B$3:$AI$57,upland_rain!F62+3,FALSE)),0,HLOOKUP($D$5,Kc!$B$3:$AI$57,upland_rain!F62+3,FALSE))</f>
        <v>0</v>
      </c>
      <c r="H62" s="90">
        <f t="shared" si="17"/>
        <v>0</v>
      </c>
      <c r="I62" s="91">
        <f t="shared" si="18"/>
        <v>0</v>
      </c>
      <c r="J62" s="91">
        <f t="shared" si="19"/>
        <v>0</v>
      </c>
      <c r="K62" s="91">
        <f t="shared" si="25"/>
        <v>0</v>
      </c>
      <c r="L62" s="91">
        <f t="shared" si="25"/>
        <v>0</v>
      </c>
      <c r="M62" s="91">
        <f t="shared" si="25"/>
        <v>0</v>
      </c>
      <c r="N62" s="91">
        <f t="shared" si="25"/>
        <v>0</v>
      </c>
      <c r="O62" s="91">
        <f t="shared" si="25"/>
        <v>0</v>
      </c>
      <c r="P62" s="91">
        <f t="shared" si="25"/>
        <v>0</v>
      </c>
      <c r="Q62" s="91">
        <f t="shared" si="25"/>
        <v>0</v>
      </c>
      <c r="R62" s="91">
        <f t="shared" si="25"/>
        <v>0</v>
      </c>
      <c r="S62" s="91">
        <f t="shared" si="25"/>
        <v>0</v>
      </c>
      <c r="T62" s="91">
        <f t="shared" si="25"/>
        <v>0</v>
      </c>
      <c r="U62" s="91">
        <f t="shared" si="26"/>
        <v>0</v>
      </c>
      <c r="V62" s="91">
        <f t="shared" si="26"/>
        <v>0</v>
      </c>
      <c r="W62" s="91">
        <f t="shared" si="26"/>
        <v>0</v>
      </c>
      <c r="X62" s="91">
        <f t="shared" si="26"/>
        <v>0</v>
      </c>
      <c r="Y62" s="91">
        <f t="shared" si="26"/>
        <v>0</v>
      </c>
      <c r="Z62" s="91">
        <f t="shared" si="26"/>
        <v>0</v>
      </c>
      <c r="AA62" s="91">
        <f t="shared" si="26"/>
        <v>0</v>
      </c>
      <c r="AB62" s="95">
        <f t="shared" si="16"/>
        <v>0</v>
      </c>
      <c r="AC62" s="264">
        <f t="shared" si="24"/>
        <v>0</v>
      </c>
      <c r="AD62" s="78">
        <f>VLOOKUP($D$7,ETo!$B$4:$P$88,MONTH(D62)+2,FALSE)/4</f>
        <v>32.529850365834129</v>
      </c>
      <c r="AE62" s="78">
        <f t="shared" si="28"/>
        <v>0</v>
      </c>
      <c r="AF62" s="79">
        <f t="shared" si="29"/>
        <v>0</v>
      </c>
      <c r="AG62" s="79">
        <f t="shared" si="30"/>
        <v>0</v>
      </c>
      <c r="AH62" s="79">
        <f t="shared" si="31"/>
        <v>0</v>
      </c>
      <c r="AI62" s="79">
        <f t="shared" si="32"/>
        <v>0</v>
      </c>
      <c r="AJ62" s="302">
        <f>VLOOKUP(E62,[0]!eff_week,3,FALSE)/1000*AB62*1600</f>
        <v>0</v>
      </c>
    </row>
    <row r="63" spans="2:36" x14ac:dyDescent="0.25">
      <c r="B63" s="84">
        <f t="shared" si="33"/>
        <v>40005</v>
      </c>
      <c r="C63" s="85">
        <f t="shared" si="34"/>
        <v>40011</v>
      </c>
      <c r="D63" s="77">
        <f t="shared" si="27"/>
        <v>40011</v>
      </c>
      <c r="E63" s="68">
        <v>37</v>
      </c>
      <c r="F63" s="266">
        <f>IF(ISERROR(VLOOKUP(E63,Crop!$AC$3:$AD$70,2,FALSE)),0,VLOOKUP(E63,Crop!$AC$3:$AD$70,2,FALSE))</f>
        <v>0</v>
      </c>
      <c r="G63" s="78">
        <f>IF(ISERROR(HLOOKUP($D$5,Kc!$B$3:$AI$57,upland_rain!F63+3,FALSE)),0,HLOOKUP($D$5,Kc!$B$3:$AI$57,upland_rain!F63+3,FALSE))</f>
        <v>0</v>
      </c>
      <c r="H63" s="90">
        <f t="shared" si="17"/>
        <v>0</v>
      </c>
      <c r="I63" s="91">
        <f t="shared" si="18"/>
        <v>0</v>
      </c>
      <c r="J63" s="91">
        <f t="shared" si="19"/>
        <v>0</v>
      </c>
      <c r="K63" s="91">
        <f t="shared" si="25"/>
        <v>0</v>
      </c>
      <c r="L63" s="91">
        <f t="shared" si="25"/>
        <v>0</v>
      </c>
      <c r="M63" s="91">
        <f t="shared" si="25"/>
        <v>0</v>
      </c>
      <c r="N63" s="91">
        <f t="shared" si="25"/>
        <v>0</v>
      </c>
      <c r="O63" s="91">
        <f t="shared" si="25"/>
        <v>0</v>
      </c>
      <c r="P63" s="91">
        <f t="shared" si="25"/>
        <v>0</v>
      </c>
      <c r="Q63" s="91">
        <f t="shared" si="25"/>
        <v>0</v>
      </c>
      <c r="R63" s="91">
        <f t="shared" si="25"/>
        <v>0</v>
      </c>
      <c r="S63" s="91">
        <f t="shared" si="25"/>
        <v>0</v>
      </c>
      <c r="T63" s="91">
        <f t="shared" si="25"/>
        <v>0</v>
      </c>
      <c r="U63" s="91">
        <f t="shared" si="26"/>
        <v>0</v>
      </c>
      <c r="V63" s="91">
        <f t="shared" si="26"/>
        <v>0</v>
      </c>
      <c r="W63" s="91">
        <f t="shared" si="26"/>
        <v>0</v>
      </c>
      <c r="X63" s="91">
        <f t="shared" si="26"/>
        <v>0</v>
      </c>
      <c r="Y63" s="91">
        <f t="shared" si="26"/>
        <v>0</v>
      </c>
      <c r="Z63" s="91">
        <f t="shared" si="26"/>
        <v>0</v>
      </c>
      <c r="AA63" s="91">
        <f t="shared" si="26"/>
        <v>0</v>
      </c>
      <c r="AB63" s="95">
        <f t="shared" si="16"/>
        <v>0</v>
      </c>
      <c r="AC63" s="264">
        <f t="shared" si="24"/>
        <v>0</v>
      </c>
      <c r="AD63" s="78">
        <f>VLOOKUP($D$7,ETo!$B$4:$P$88,MONTH(D63)+2,FALSE)/4</f>
        <v>32.529850365834129</v>
      </c>
      <c r="AE63" s="78">
        <f t="shared" si="28"/>
        <v>0</v>
      </c>
      <c r="AF63" s="79">
        <f t="shared" si="29"/>
        <v>0</v>
      </c>
      <c r="AG63" s="79">
        <f t="shared" si="30"/>
        <v>0</v>
      </c>
      <c r="AH63" s="79">
        <f t="shared" si="31"/>
        <v>0</v>
      </c>
      <c r="AI63" s="79">
        <f t="shared" si="32"/>
        <v>0</v>
      </c>
      <c r="AJ63" s="302">
        <f>VLOOKUP(E63,[0]!eff_week,3,FALSE)/1000*AB63*1600</f>
        <v>0</v>
      </c>
    </row>
    <row r="64" spans="2:36" x14ac:dyDescent="0.25">
      <c r="B64" s="84">
        <f t="shared" si="33"/>
        <v>40012</v>
      </c>
      <c r="C64" s="85">
        <f t="shared" si="34"/>
        <v>40018</v>
      </c>
      <c r="D64" s="77">
        <f t="shared" si="27"/>
        <v>40018</v>
      </c>
      <c r="E64" s="68">
        <v>38</v>
      </c>
      <c r="F64" s="266">
        <f>IF(ISERROR(VLOOKUP(E64,Crop!$AC$3:$AD$70,2,FALSE)),0,VLOOKUP(E64,Crop!$AC$3:$AD$70,2,FALSE))</f>
        <v>0</v>
      </c>
      <c r="G64" s="78">
        <f>IF(ISERROR(HLOOKUP($D$5,Kc!$B$3:$AI$57,upland_rain!F64+3,FALSE)),0,HLOOKUP($D$5,Kc!$B$3:$AI$57,upland_rain!F64+3,FALSE))</f>
        <v>0</v>
      </c>
      <c r="H64" s="90">
        <f t="shared" si="17"/>
        <v>0</v>
      </c>
      <c r="I64" s="91">
        <f t="shared" si="18"/>
        <v>0</v>
      </c>
      <c r="J64" s="91">
        <f t="shared" si="19"/>
        <v>0</v>
      </c>
      <c r="K64" s="91">
        <f t="shared" si="25"/>
        <v>0</v>
      </c>
      <c r="L64" s="91">
        <f t="shared" si="25"/>
        <v>0</v>
      </c>
      <c r="M64" s="91">
        <f t="shared" si="25"/>
        <v>0</v>
      </c>
      <c r="N64" s="91">
        <f t="shared" si="25"/>
        <v>0</v>
      </c>
      <c r="O64" s="91">
        <f t="shared" si="25"/>
        <v>0</v>
      </c>
      <c r="P64" s="91">
        <f t="shared" si="25"/>
        <v>0</v>
      </c>
      <c r="Q64" s="91">
        <f t="shared" si="25"/>
        <v>0</v>
      </c>
      <c r="R64" s="91">
        <f t="shared" si="25"/>
        <v>0</v>
      </c>
      <c r="S64" s="91">
        <f t="shared" si="25"/>
        <v>0</v>
      </c>
      <c r="T64" s="91">
        <f t="shared" si="25"/>
        <v>0</v>
      </c>
      <c r="U64" s="91">
        <f t="shared" si="26"/>
        <v>0</v>
      </c>
      <c r="V64" s="91">
        <f t="shared" si="26"/>
        <v>0</v>
      </c>
      <c r="W64" s="91">
        <f t="shared" si="26"/>
        <v>0</v>
      </c>
      <c r="X64" s="91">
        <f t="shared" si="26"/>
        <v>0</v>
      </c>
      <c r="Y64" s="91">
        <f t="shared" si="26"/>
        <v>0</v>
      </c>
      <c r="Z64" s="91">
        <f t="shared" si="26"/>
        <v>0</v>
      </c>
      <c r="AA64" s="91">
        <f t="shared" si="26"/>
        <v>0</v>
      </c>
      <c r="AB64" s="95">
        <f t="shared" si="16"/>
        <v>0</v>
      </c>
      <c r="AC64" s="264">
        <f t="shared" si="24"/>
        <v>0</v>
      </c>
      <c r="AD64" s="78">
        <f>VLOOKUP($D$7,ETo!$B$4:$P$88,MONTH(D64)+2,FALSE)/4</f>
        <v>32.529850365834129</v>
      </c>
      <c r="AE64" s="78">
        <f t="shared" si="28"/>
        <v>0</v>
      </c>
      <c r="AF64" s="79">
        <f t="shared" si="29"/>
        <v>0</v>
      </c>
      <c r="AG64" s="79">
        <f t="shared" si="30"/>
        <v>0</v>
      </c>
      <c r="AH64" s="79">
        <f t="shared" si="31"/>
        <v>0</v>
      </c>
      <c r="AI64" s="79">
        <f t="shared" si="32"/>
        <v>0</v>
      </c>
      <c r="AJ64" s="302">
        <f>VLOOKUP(E64,[0]!eff_week,3,FALSE)/1000*AB64*1600</f>
        <v>0</v>
      </c>
    </row>
    <row r="65" spans="2:36" x14ac:dyDescent="0.25">
      <c r="B65" s="84">
        <f t="shared" si="33"/>
        <v>40019</v>
      </c>
      <c r="C65" s="85">
        <f t="shared" si="34"/>
        <v>40025</v>
      </c>
      <c r="D65" s="77">
        <f t="shared" si="27"/>
        <v>40025</v>
      </c>
      <c r="E65" s="68">
        <v>39</v>
      </c>
      <c r="F65" s="266">
        <f>IF(ISERROR(VLOOKUP(E65,Crop!$AC$3:$AD$70,2,FALSE)),0,VLOOKUP(E65,Crop!$AC$3:$AD$70,2,FALSE))</f>
        <v>1</v>
      </c>
      <c r="G65" s="78">
        <f>IF(ISERROR(HLOOKUP($D$5,Kc!$B$3:$AI$57,upland_rain!F65+3,FALSE)),0,HLOOKUP($D$5,Kc!$B$3:$AI$57,upland_rain!F65+3,FALSE))</f>
        <v>0.65</v>
      </c>
      <c r="H65" s="90">
        <f t="shared" si="17"/>
        <v>0</v>
      </c>
      <c r="I65" s="91">
        <f t="shared" si="18"/>
        <v>0</v>
      </c>
      <c r="J65" s="91">
        <f t="shared" si="19"/>
        <v>0</v>
      </c>
      <c r="K65" s="91">
        <f t="shared" si="25"/>
        <v>0</v>
      </c>
      <c r="L65" s="91">
        <f t="shared" si="25"/>
        <v>0</v>
      </c>
      <c r="M65" s="91">
        <f t="shared" si="25"/>
        <v>0</v>
      </c>
      <c r="N65" s="91">
        <f t="shared" si="25"/>
        <v>0</v>
      </c>
      <c r="O65" s="91">
        <f t="shared" si="25"/>
        <v>0</v>
      </c>
      <c r="P65" s="91">
        <f t="shared" si="25"/>
        <v>0</v>
      </c>
      <c r="Q65" s="91">
        <f t="shared" si="25"/>
        <v>0</v>
      </c>
      <c r="R65" s="91">
        <f t="shared" si="25"/>
        <v>0</v>
      </c>
      <c r="S65" s="91">
        <f t="shared" si="25"/>
        <v>0</v>
      </c>
      <c r="T65" s="91">
        <f t="shared" si="25"/>
        <v>0</v>
      </c>
      <c r="U65" s="91">
        <f t="shared" si="26"/>
        <v>0</v>
      </c>
      <c r="V65" s="91">
        <f t="shared" si="26"/>
        <v>0</v>
      </c>
      <c r="W65" s="91">
        <f t="shared" si="26"/>
        <v>0</v>
      </c>
      <c r="X65" s="91">
        <f t="shared" si="26"/>
        <v>0</v>
      </c>
      <c r="Y65" s="91">
        <f t="shared" si="26"/>
        <v>0</v>
      </c>
      <c r="Z65" s="91">
        <f t="shared" si="26"/>
        <v>0</v>
      </c>
      <c r="AA65" s="91">
        <f t="shared" si="26"/>
        <v>0</v>
      </c>
      <c r="AB65" s="95">
        <f t="shared" si="16"/>
        <v>0</v>
      </c>
      <c r="AC65" s="264">
        <f t="shared" si="24"/>
        <v>0</v>
      </c>
      <c r="AD65" s="78">
        <f>VLOOKUP($D$7,ETo!$B$4:$P$88,MONTH(D65)+2,FALSE)/4</f>
        <v>32.529850365834129</v>
      </c>
      <c r="AE65" s="78">
        <f t="shared" si="28"/>
        <v>0</v>
      </c>
      <c r="AF65" s="79">
        <f t="shared" si="29"/>
        <v>0</v>
      </c>
      <c r="AG65" s="79">
        <f t="shared" si="30"/>
        <v>0</v>
      </c>
      <c r="AH65" s="79">
        <f t="shared" si="31"/>
        <v>0</v>
      </c>
      <c r="AI65" s="79">
        <f t="shared" si="32"/>
        <v>0</v>
      </c>
      <c r="AJ65" s="302">
        <f>VLOOKUP(E65,[0]!eff_week,3,FALSE)/1000*AB65*1600</f>
        <v>0</v>
      </c>
    </row>
    <row r="66" spans="2:36" x14ac:dyDescent="0.25">
      <c r="B66" s="84">
        <f t="shared" si="33"/>
        <v>40026</v>
      </c>
      <c r="C66" s="85">
        <f t="shared" si="34"/>
        <v>40032</v>
      </c>
      <c r="D66" s="77">
        <f t="shared" si="27"/>
        <v>40032</v>
      </c>
      <c r="E66" s="68">
        <v>40</v>
      </c>
      <c r="F66" s="266">
        <f>IF(ISERROR(VLOOKUP(E66,Crop!$AC$3:$AD$70,2,FALSE)),0,VLOOKUP(E66,Crop!$AC$3:$AD$70,2,FALSE))</f>
        <v>2</v>
      </c>
      <c r="G66" s="78">
        <f>IF(ISERROR(HLOOKUP($D$5,Kc!$B$3:$AI$57,upland_rain!F66+3,FALSE)),0,HLOOKUP($D$5,Kc!$B$3:$AI$57,upland_rain!F66+3,FALSE))</f>
        <v>0.68</v>
      </c>
      <c r="H66" s="90">
        <f t="shared" si="17"/>
        <v>0</v>
      </c>
      <c r="I66" s="91">
        <f t="shared" si="18"/>
        <v>0</v>
      </c>
      <c r="J66" s="91">
        <f t="shared" si="19"/>
        <v>0</v>
      </c>
      <c r="K66" s="91">
        <f t="shared" si="25"/>
        <v>0</v>
      </c>
      <c r="L66" s="91">
        <f t="shared" si="25"/>
        <v>0</v>
      </c>
      <c r="M66" s="91">
        <f t="shared" si="25"/>
        <v>0</v>
      </c>
      <c r="N66" s="91">
        <f t="shared" si="25"/>
        <v>0</v>
      </c>
      <c r="O66" s="91">
        <f t="shared" si="25"/>
        <v>0</v>
      </c>
      <c r="P66" s="91">
        <f t="shared" si="25"/>
        <v>0</v>
      </c>
      <c r="Q66" s="91">
        <f t="shared" si="25"/>
        <v>0</v>
      </c>
      <c r="R66" s="91">
        <f t="shared" si="25"/>
        <v>0</v>
      </c>
      <c r="S66" s="91">
        <f t="shared" si="25"/>
        <v>0</v>
      </c>
      <c r="T66" s="91">
        <f t="shared" si="25"/>
        <v>0</v>
      </c>
      <c r="U66" s="91">
        <f t="shared" si="26"/>
        <v>0</v>
      </c>
      <c r="V66" s="91">
        <f t="shared" si="26"/>
        <v>0</v>
      </c>
      <c r="W66" s="91">
        <f t="shared" si="26"/>
        <v>0</v>
      </c>
      <c r="X66" s="91">
        <f t="shared" si="26"/>
        <v>0</v>
      </c>
      <c r="Y66" s="91">
        <f t="shared" si="26"/>
        <v>0</v>
      </c>
      <c r="Z66" s="91">
        <f t="shared" si="26"/>
        <v>0</v>
      </c>
      <c r="AA66" s="91">
        <f t="shared" si="26"/>
        <v>0</v>
      </c>
      <c r="AB66" s="95">
        <f t="shared" si="16"/>
        <v>0</v>
      </c>
      <c r="AC66" s="264">
        <f t="shared" si="24"/>
        <v>0</v>
      </c>
      <c r="AD66" s="78">
        <f>VLOOKUP($D$7,ETo!$B$4:$P$88,MONTH(D66)+2,FALSE)/4</f>
        <v>30.522548252375639</v>
      </c>
      <c r="AE66" s="78">
        <f t="shared" si="28"/>
        <v>0</v>
      </c>
      <c r="AF66" s="79">
        <f t="shared" si="29"/>
        <v>0</v>
      </c>
      <c r="AG66" s="79">
        <f t="shared" si="30"/>
        <v>0</v>
      </c>
      <c r="AH66" s="79">
        <f t="shared" si="31"/>
        <v>0</v>
      </c>
      <c r="AI66" s="79">
        <f t="shared" si="32"/>
        <v>0</v>
      </c>
      <c r="AJ66" s="302">
        <f>VLOOKUP(E66,[0]!eff_week,3,FALSE)/1000*AB66*1600</f>
        <v>0</v>
      </c>
    </row>
    <row r="67" spans="2:36" x14ac:dyDescent="0.25">
      <c r="B67" s="84">
        <f t="shared" si="33"/>
        <v>40033</v>
      </c>
      <c r="C67" s="85">
        <f t="shared" si="34"/>
        <v>40039</v>
      </c>
      <c r="D67" s="77">
        <f t="shared" si="27"/>
        <v>40039</v>
      </c>
      <c r="E67" s="68">
        <v>41</v>
      </c>
      <c r="F67" s="266">
        <f>IF(ISERROR(VLOOKUP(E67,Crop!$AC$3:$AD$70,2,FALSE)),0,VLOOKUP(E67,Crop!$AC$3:$AD$70,2,FALSE))</f>
        <v>3</v>
      </c>
      <c r="G67" s="78">
        <f>IF(ISERROR(HLOOKUP($D$5,Kc!$B$3:$AI$57,upland_rain!F67+3,FALSE)),0,HLOOKUP($D$5,Kc!$B$3:$AI$57,upland_rain!F67+3,FALSE))</f>
        <v>0.84</v>
      </c>
      <c r="H67" s="90">
        <f t="shared" si="17"/>
        <v>0</v>
      </c>
      <c r="I67" s="91">
        <f t="shared" si="18"/>
        <v>0</v>
      </c>
      <c r="J67" s="91">
        <f t="shared" si="19"/>
        <v>0</v>
      </c>
      <c r="K67" s="91">
        <f t="shared" ref="K67:T78" si="35">IF(J66&gt;0,IF(K$26&gt;$E$9,0,VLOOKUP(K$26,$F$3:$G$23,2,FALSE)),0)</f>
        <v>0</v>
      </c>
      <c r="L67" s="91">
        <f t="shared" si="35"/>
        <v>0</v>
      </c>
      <c r="M67" s="91">
        <f t="shared" si="35"/>
        <v>0</v>
      </c>
      <c r="N67" s="91">
        <f t="shared" si="35"/>
        <v>0</v>
      </c>
      <c r="O67" s="91">
        <f t="shared" si="35"/>
        <v>0</v>
      </c>
      <c r="P67" s="91">
        <f t="shared" si="35"/>
        <v>0</v>
      </c>
      <c r="Q67" s="91">
        <f t="shared" si="35"/>
        <v>0</v>
      </c>
      <c r="R67" s="91">
        <f t="shared" si="35"/>
        <v>0</v>
      </c>
      <c r="S67" s="91">
        <f t="shared" si="35"/>
        <v>0</v>
      </c>
      <c r="T67" s="91">
        <f t="shared" si="35"/>
        <v>0</v>
      </c>
      <c r="U67" s="91">
        <f t="shared" ref="U67:AA78" si="36">IF(T66&gt;0,IF(U$26&gt;$E$9,0,VLOOKUP(U$26,$F$3:$G$23,2,FALSE)),0)</f>
        <v>0</v>
      </c>
      <c r="V67" s="91">
        <f t="shared" si="36"/>
        <v>0</v>
      </c>
      <c r="W67" s="91">
        <f t="shared" si="36"/>
        <v>0</v>
      </c>
      <c r="X67" s="91">
        <f t="shared" si="36"/>
        <v>0</v>
      </c>
      <c r="Y67" s="91">
        <f t="shared" si="36"/>
        <v>0</v>
      </c>
      <c r="Z67" s="91">
        <f t="shared" si="36"/>
        <v>0</v>
      </c>
      <c r="AA67" s="91">
        <f t="shared" si="36"/>
        <v>0</v>
      </c>
      <c r="AB67" s="95">
        <f t="shared" si="16"/>
        <v>0</v>
      </c>
      <c r="AC67" s="264">
        <f t="shared" si="24"/>
        <v>0</v>
      </c>
      <c r="AD67" s="78">
        <f>VLOOKUP($D$7,ETo!$B$4:$P$88,MONTH(D67)+2,FALSE)/4</f>
        <v>30.522548252375639</v>
      </c>
      <c r="AE67" s="78">
        <f t="shared" si="28"/>
        <v>0</v>
      </c>
      <c r="AF67" s="79">
        <f t="shared" si="29"/>
        <v>0</v>
      </c>
      <c r="AG67" s="79">
        <f t="shared" si="30"/>
        <v>0</v>
      </c>
      <c r="AH67" s="79">
        <f t="shared" si="31"/>
        <v>0</v>
      </c>
      <c r="AI67" s="79">
        <f t="shared" si="32"/>
        <v>0</v>
      </c>
      <c r="AJ67" s="302">
        <f>VLOOKUP(E67,[0]!eff_week,3,FALSE)/1000*AB67*1600</f>
        <v>0</v>
      </c>
    </row>
    <row r="68" spans="2:36" x14ac:dyDescent="0.25">
      <c r="B68" s="84">
        <f t="shared" si="33"/>
        <v>40040</v>
      </c>
      <c r="C68" s="85">
        <f t="shared" si="34"/>
        <v>40046</v>
      </c>
      <c r="D68" s="77">
        <f t="shared" si="27"/>
        <v>40046</v>
      </c>
      <c r="E68" s="68">
        <v>42</v>
      </c>
      <c r="F68" s="266">
        <f>IF(ISERROR(VLOOKUP(E68,Crop!$AC$3:$AD$70,2,FALSE)),0,VLOOKUP(E68,Crop!$AC$3:$AD$70,2,FALSE))</f>
        <v>4</v>
      </c>
      <c r="G68" s="78">
        <f>IF(ISERROR(HLOOKUP($D$5,Kc!$B$3:$AI$57,upland_rain!F68+3,FALSE)),0,HLOOKUP($D$5,Kc!$B$3:$AI$57,upland_rain!F68+3,FALSE))</f>
        <v>0.99</v>
      </c>
      <c r="H68" s="90">
        <f t="shared" si="17"/>
        <v>0</v>
      </c>
      <c r="I68" s="91">
        <f t="shared" si="18"/>
        <v>0</v>
      </c>
      <c r="J68" s="91">
        <f t="shared" si="19"/>
        <v>0</v>
      </c>
      <c r="K68" s="91">
        <f t="shared" si="35"/>
        <v>0</v>
      </c>
      <c r="L68" s="91">
        <f t="shared" si="35"/>
        <v>0</v>
      </c>
      <c r="M68" s="91">
        <f t="shared" si="35"/>
        <v>0</v>
      </c>
      <c r="N68" s="91">
        <f t="shared" si="35"/>
        <v>0</v>
      </c>
      <c r="O68" s="91">
        <f t="shared" si="35"/>
        <v>0</v>
      </c>
      <c r="P68" s="91">
        <f t="shared" si="35"/>
        <v>0</v>
      </c>
      <c r="Q68" s="91">
        <f t="shared" si="35"/>
        <v>0</v>
      </c>
      <c r="R68" s="91">
        <f t="shared" si="35"/>
        <v>0</v>
      </c>
      <c r="S68" s="91">
        <f t="shared" si="35"/>
        <v>0</v>
      </c>
      <c r="T68" s="91">
        <f t="shared" si="35"/>
        <v>0</v>
      </c>
      <c r="U68" s="91">
        <f t="shared" si="36"/>
        <v>0</v>
      </c>
      <c r="V68" s="91">
        <f t="shared" si="36"/>
        <v>0</v>
      </c>
      <c r="W68" s="91">
        <f t="shared" si="36"/>
        <v>0</v>
      </c>
      <c r="X68" s="91">
        <f t="shared" si="36"/>
        <v>0</v>
      </c>
      <c r="Y68" s="91">
        <f t="shared" si="36"/>
        <v>0</v>
      </c>
      <c r="Z68" s="91">
        <f t="shared" si="36"/>
        <v>0</v>
      </c>
      <c r="AA68" s="91">
        <f t="shared" si="36"/>
        <v>0</v>
      </c>
      <c r="AB68" s="95">
        <f t="shared" si="16"/>
        <v>0</v>
      </c>
      <c r="AC68" s="264">
        <f t="shared" si="24"/>
        <v>0</v>
      </c>
      <c r="AD68" s="78">
        <f>VLOOKUP($D$7,ETo!$B$4:$P$88,MONTH(D68)+2,FALSE)/4</f>
        <v>30.522548252375639</v>
      </c>
      <c r="AE68" s="78">
        <f t="shared" si="28"/>
        <v>0</v>
      </c>
      <c r="AF68" s="79">
        <f t="shared" si="29"/>
        <v>0</v>
      </c>
      <c r="AG68" s="79">
        <f t="shared" si="30"/>
        <v>0</v>
      </c>
      <c r="AH68" s="79">
        <f t="shared" si="31"/>
        <v>0</v>
      </c>
      <c r="AI68" s="79">
        <f t="shared" si="32"/>
        <v>0</v>
      </c>
      <c r="AJ68" s="302">
        <f>VLOOKUP(E68,[0]!eff_week,3,FALSE)/1000*AB68*1600</f>
        <v>0</v>
      </c>
    </row>
    <row r="69" spans="2:36" x14ac:dyDescent="0.25">
      <c r="B69" s="84">
        <f t="shared" si="33"/>
        <v>40047</v>
      </c>
      <c r="C69" s="85">
        <f t="shared" si="34"/>
        <v>40053</v>
      </c>
      <c r="D69" s="77">
        <f t="shared" si="27"/>
        <v>40053</v>
      </c>
      <c r="E69" s="68">
        <v>43</v>
      </c>
      <c r="F69" s="266">
        <f>IF(ISERROR(VLOOKUP(E69,Crop!$AC$3:$AD$70,2,FALSE)),0,VLOOKUP(E69,Crop!$AC$3:$AD$70,2,FALSE))</f>
        <v>5</v>
      </c>
      <c r="G69" s="78">
        <f>IF(ISERROR(HLOOKUP($D$5,Kc!$B$3:$AI$57,upland_rain!F69+3,FALSE)),0,HLOOKUP($D$5,Kc!$B$3:$AI$57,upland_rain!F69+3,FALSE))</f>
        <v>1.1599999999999999</v>
      </c>
      <c r="H69" s="90">
        <f t="shared" si="17"/>
        <v>0</v>
      </c>
      <c r="I69" s="91">
        <f t="shared" si="18"/>
        <v>0</v>
      </c>
      <c r="J69" s="91">
        <f t="shared" si="19"/>
        <v>0</v>
      </c>
      <c r="K69" s="91">
        <f t="shared" si="35"/>
        <v>0</v>
      </c>
      <c r="L69" s="91">
        <f t="shared" si="35"/>
        <v>0</v>
      </c>
      <c r="M69" s="91">
        <f t="shared" si="35"/>
        <v>0</v>
      </c>
      <c r="N69" s="91">
        <f t="shared" si="35"/>
        <v>0</v>
      </c>
      <c r="O69" s="91">
        <f t="shared" si="35"/>
        <v>0</v>
      </c>
      <c r="P69" s="91">
        <f t="shared" si="35"/>
        <v>0</v>
      </c>
      <c r="Q69" s="91">
        <f t="shared" si="35"/>
        <v>0</v>
      </c>
      <c r="R69" s="91">
        <f t="shared" si="35"/>
        <v>0</v>
      </c>
      <c r="S69" s="91">
        <f t="shared" si="35"/>
        <v>0</v>
      </c>
      <c r="T69" s="91">
        <f t="shared" si="35"/>
        <v>0</v>
      </c>
      <c r="U69" s="91">
        <f t="shared" si="36"/>
        <v>0</v>
      </c>
      <c r="V69" s="91">
        <f t="shared" si="36"/>
        <v>0</v>
      </c>
      <c r="W69" s="91">
        <f t="shared" si="36"/>
        <v>0</v>
      </c>
      <c r="X69" s="91">
        <f t="shared" si="36"/>
        <v>0</v>
      </c>
      <c r="Y69" s="91">
        <f t="shared" si="36"/>
        <v>0</v>
      </c>
      <c r="Z69" s="91">
        <f t="shared" si="36"/>
        <v>0</v>
      </c>
      <c r="AA69" s="91">
        <f t="shared" si="36"/>
        <v>0</v>
      </c>
      <c r="AB69" s="95">
        <f t="shared" si="16"/>
        <v>0</v>
      </c>
      <c r="AC69" s="264">
        <f t="shared" si="24"/>
        <v>0</v>
      </c>
      <c r="AD69" s="78">
        <f>VLOOKUP($D$7,ETo!$B$4:$P$88,MONTH(D69)+2,FALSE)/4</f>
        <v>30.522548252375639</v>
      </c>
      <c r="AE69" s="78">
        <f t="shared" si="28"/>
        <v>0</v>
      </c>
      <c r="AF69" s="79">
        <f t="shared" si="29"/>
        <v>0</v>
      </c>
      <c r="AG69" s="79">
        <f t="shared" si="30"/>
        <v>0</v>
      </c>
      <c r="AH69" s="79">
        <f t="shared" si="31"/>
        <v>0</v>
      </c>
      <c r="AI69" s="79">
        <f t="shared" si="32"/>
        <v>0</v>
      </c>
      <c r="AJ69" s="302">
        <f>VLOOKUP(E69,[0]!eff_week,3,FALSE)/1000*AB69*1600</f>
        <v>0</v>
      </c>
    </row>
    <row r="70" spans="2:36" x14ac:dyDescent="0.25">
      <c r="B70" s="84">
        <f t="shared" si="33"/>
        <v>40054</v>
      </c>
      <c r="C70" s="85">
        <f t="shared" si="34"/>
        <v>40060</v>
      </c>
      <c r="D70" s="77">
        <f t="shared" si="27"/>
        <v>40060</v>
      </c>
      <c r="E70" s="68">
        <v>44</v>
      </c>
      <c r="F70" s="266">
        <f>IF(ISERROR(VLOOKUP(E70,Crop!$AC$3:$AD$70,2,FALSE)),0,VLOOKUP(E70,Crop!$AC$3:$AD$70,2,FALSE))</f>
        <v>6</v>
      </c>
      <c r="G70" s="78">
        <f>IF(ISERROR(HLOOKUP($D$5,Kc!$B$3:$AI$57,upland_rain!F70+3,FALSE)),0,HLOOKUP($D$5,Kc!$B$3:$AI$57,upland_rain!F70+3,FALSE))</f>
        <v>1.22</v>
      </c>
      <c r="H70" s="90">
        <f t="shared" si="17"/>
        <v>0</v>
      </c>
      <c r="I70" s="91">
        <f t="shared" si="18"/>
        <v>0</v>
      </c>
      <c r="J70" s="91">
        <f t="shared" si="19"/>
        <v>0</v>
      </c>
      <c r="K70" s="91">
        <f t="shared" si="35"/>
        <v>0</v>
      </c>
      <c r="L70" s="91">
        <f t="shared" si="35"/>
        <v>0</v>
      </c>
      <c r="M70" s="91">
        <f t="shared" si="35"/>
        <v>0</v>
      </c>
      <c r="N70" s="91">
        <f t="shared" si="35"/>
        <v>0</v>
      </c>
      <c r="O70" s="91">
        <f t="shared" si="35"/>
        <v>0</v>
      </c>
      <c r="P70" s="91">
        <f t="shared" si="35"/>
        <v>0</v>
      </c>
      <c r="Q70" s="91">
        <f t="shared" si="35"/>
        <v>0</v>
      </c>
      <c r="R70" s="91">
        <f t="shared" si="35"/>
        <v>0</v>
      </c>
      <c r="S70" s="91">
        <f t="shared" si="35"/>
        <v>0</v>
      </c>
      <c r="T70" s="91">
        <f t="shared" si="35"/>
        <v>0</v>
      </c>
      <c r="U70" s="91">
        <f t="shared" si="36"/>
        <v>0</v>
      </c>
      <c r="V70" s="91">
        <f t="shared" si="36"/>
        <v>0</v>
      </c>
      <c r="W70" s="91">
        <f t="shared" si="36"/>
        <v>0</v>
      </c>
      <c r="X70" s="91">
        <f t="shared" si="36"/>
        <v>0</v>
      </c>
      <c r="Y70" s="91">
        <f t="shared" si="36"/>
        <v>0</v>
      </c>
      <c r="Z70" s="91">
        <f t="shared" si="36"/>
        <v>0</v>
      </c>
      <c r="AA70" s="91">
        <f t="shared" si="36"/>
        <v>0</v>
      </c>
      <c r="AB70" s="95">
        <f t="shared" si="16"/>
        <v>0</v>
      </c>
      <c r="AC70" s="264">
        <f t="shared" si="24"/>
        <v>0</v>
      </c>
      <c r="AD70" s="78">
        <f>VLOOKUP($D$7,ETo!$B$4:$P$88,MONTH(D70)+2,FALSE)/4</f>
        <v>28.77779670745727</v>
      </c>
      <c r="AE70" s="78">
        <f t="shared" si="28"/>
        <v>0</v>
      </c>
      <c r="AF70" s="79">
        <f t="shared" si="29"/>
        <v>0</v>
      </c>
      <c r="AG70" s="79">
        <f t="shared" si="30"/>
        <v>0</v>
      </c>
      <c r="AH70" s="79">
        <f t="shared" si="31"/>
        <v>0</v>
      </c>
      <c r="AI70" s="79">
        <f t="shared" si="32"/>
        <v>0</v>
      </c>
      <c r="AJ70" s="302">
        <f>VLOOKUP(E70,[0]!eff_week,3,FALSE)/1000*AB70*1600</f>
        <v>0</v>
      </c>
    </row>
    <row r="71" spans="2:36" x14ac:dyDescent="0.25">
      <c r="B71" s="84">
        <f t="shared" si="33"/>
        <v>40061</v>
      </c>
      <c r="C71" s="85">
        <f t="shared" si="34"/>
        <v>40067</v>
      </c>
      <c r="D71" s="77">
        <f t="shared" si="27"/>
        <v>40067</v>
      </c>
      <c r="E71" s="68">
        <v>45</v>
      </c>
      <c r="F71" s="266">
        <f>IF(ISERROR(VLOOKUP(E71,Crop!$AC$3:$AD$70,2,FALSE)),0,VLOOKUP(E71,Crop!$AC$3:$AD$70,2,FALSE))</f>
        <v>7</v>
      </c>
      <c r="G71" s="78">
        <f>IF(ISERROR(HLOOKUP($D$5,Kc!$B$3:$AI$57,upland_rain!F71+3,FALSE)),0,HLOOKUP($D$5,Kc!$B$3:$AI$57,upland_rain!F71+3,FALSE))</f>
        <v>1.21</v>
      </c>
      <c r="H71" s="90">
        <f t="shared" si="17"/>
        <v>0</v>
      </c>
      <c r="I71" s="91">
        <f t="shared" si="18"/>
        <v>0</v>
      </c>
      <c r="J71" s="91">
        <f t="shared" si="19"/>
        <v>0</v>
      </c>
      <c r="K71" s="91">
        <f t="shared" si="35"/>
        <v>0</v>
      </c>
      <c r="L71" s="91">
        <f t="shared" si="35"/>
        <v>0</v>
      </c>
      <c r="M71" s="91">
        <f t="shared" si="35"/>
        <v>0</v>
      </c>
      <c r="N71" s="91">
        <f t="shared" si="35"/>
        <v>0</v>
      </c>
      <c r="O71" s="91">
        <f t="shared" si="35"/>
        <v>0</v>
      </c>
      <c r="P71" s="91">
        <f t="shared" si="35"/>
        <v>0</v>
      </c>
      <c r="Q71" s="91">
        <f t="shared" si="35"/>
        <v>0</v>
      </c>
      <c r="R71" s="91">
        <f t="shared" si="35"/>
        <v>0</v>
      </c>
      <c r="S71" s="91">
        <f t="shared" si="35"/>
        <v>0</v>
      </c>
      <c r="T71" s="91">
        <f t="shared" si="35"/>
        <v>0</v>
      </c>
      <c r="U71" s="91">
        <f t="shared" si="36"/>
        <v>0</v>
      </c>
      <c r="V71" s="91">
        <f t="shared" si="36"/>
        <v>0</v>
      </c>
      <c r="W71" s="91">
        <f t="shared" si="36"/>
        <v>0</v>
      </c>
      <c r="X71" s="91">
        <f t="shared" si="36"/>
        <v>0</v>
      </c>
      <c r="Y71" s="91">
        <f t="shared" si="36"/>
        <v>0</v>
      </c>
      <c r="Z71" s="91">
        <f t="shared" si="36"/>
        <v>0</v>
      </c>
      <c r="AA71" s="91">
        <f t="shared" si="36"/>
        <v>0</v>
      </c>
      <c r="AB71" s="95">
        <f t="shared" si="16"/>
        <v>0</v>
      </c>
      <c r="AC71" s="264">
        <f t="shared" si="24"/>
        <v>0</v>
      </c>
      <c r="AD71" s="78">
        <f>VLOOKUP($D$7,ETo!$B$4:$P$88,MONTH(D71)+2,FALSE)/4</f>
        <v>28.77779670745727</v>
      </c>
      <c r="AE71" s="78">
        <f t="shared" si="28"/>
        <v>0</v>
      </c>
      <c r="AF71" s="79">
        <f t="shared" si="29"/>
        <v>0</v>
      </c>
      <c r="AG71" s="79">
        <f t="shared" si="30"/>
        <v>0</v>
      </c>
      <c r="AH71" s="79">
        <f t="shared" si="31"/>
        <v>0</v>
      </c>
      <c r="AI71" s="79">
        <f t="shared" si="32"/>
        <v>0</v>
      </c>
      <c r="AJ71" s="302">
        <f>VLOOKUP(E71,[0]!eff_week,3,FALSE)/1000*AB71*1600</f>
        <v>0</v>
      </c>
    </row>
    <row r="72" spans="2:36" x14ac:dyDescent="0.25">
      <c r="B72" s="84">
        <f t="shared" si="33"/>
        <v>40068</v>
      </c>
      <c r="C72" s="85">
        <f t="shared" si="34"/>
        <v>40074</v>
      </c>
      <c r="D72" s="77">
        <f t="shared" si="27"/>
        <v>40074</v>
      </c>
      <c r="E72" s="68">
        <v>46</v>
      </c>
      <c r="F72" s="266">
        <f>IF(ISERROR(VLOOKUP(E72,Crop!$AC$3:$AD$70,2,FALSE)),0,VLOOKUP(E72,Crop!$AC$3:$AD$70,2,FALSE))</f>
        <v>8</v>
      </c>
      <c r="G72" s="78">
        <f>IF(ISERROR(HLOOKUP($D$5,Kc!$B$3:$AI$57,upland_rain!F72+3,FALSE)),0,HLOOKUP($D$5,Kc!$B$3:$AI$57,upland_rain!F72+3,FALSE))</f>
        <v>1.1499999999999999</v>
      </c>
      <c r="H72" s="90">
        <f t="shared" si="17"/>
        <v>0</v>
      </c>
      <c r="I72" s="91">
        <f t="shared" si="18"/>
        <v>0</v>
      </c>
      <c r="J72" s="91">
        <f t="shared" si="19"/>
        <v>0</v>
      </c>
      <c r="K72" s="91">
        <f t="shared" si="35"/>
        <v>0</v>
      </c>
      <c r="L72" s="91">
        <f t="shared" si="35"/>
        <v>0</v>
      </c>
      <c r="M72" s="91">
        <f t="shared" si="35"/>
        <v>0</v>
      </c>
      <c r="N72" s="91">
        <f t="shared" si="35"/>
        <v>0</v>
      </c>
      <c r="O72" s="91">
        <f t="shared" si="35"/>
        <v>0</v>
      </c>
      <c r="P72" s="91">
        <f t="shared" si="35"/>
        <v>0</v>
      </c>
      <c r="Q72" s="91">
        <f t="shared" si="35"/>
        <v>0</v>
      </c>
      <c r="R72" s="91">
        <f t="shared" si="35"/>
        <v>0</v>
      </c>
      <c r="S72" s="91">
        <f t="shared" si="35"/>
        <v>0</v>
      </c>
      <c r="T72" s="91">
        <f t="shared" si="35"/>
        <v>0</v>
      </c>
      <c r="U72" s="91">
        <f t="shared" si="36"/>
        <v>0</v>
      </c>
      <c r="V72" s="91">
        <f t="shared" si="36"/>
        <v>0</v>
      </c>
      <c r="W72" s="91">
        <f t="shared" si="36"/>
        <v>0</v>
      </c>
      <c r="X72" s="91">
        <f t="shared" si="36"/>
        <v>0</v>
      </c>
      <c r="Y72" s="91">
        <f t="shared" si="36"/>
        <v>0</v>
      </c>
      <c r="Z72" s="91">
        <f t="shared" si="36"/>
        <v>0</v>
      </c>
      <c r="AA72" s="91">
        <f t="shared" si="36"/>
        <v>0</v>
      </c>
      <c r="AB72" s="95">
        <f t="shared" si="16"/>
        <v>0</v>
      </c>
      <c r="AC72" s="264">
        <f t="shared" si="24"/>
        <v>0</v>
      </c>
      <c r="AD72" s="78">
        <f>VLOOKUP($D$7,ETo!$B$4:$P$88,MONTH(D72)+2,FALSE)/4</f>
        <v>28.77779670745727</v>
      </c>
      <c r="AE72" s="78">
        <f t="shared" si="28"/>
        <v>0</v>
      </c>
      <c r="AF72" s="79">
        <f t="shared" si="29"/>
        <v>0</v>
      </c>
      <c r="AG72" s="79">
        <f t="shared" si="30"/>
        <v>0</v>
      </c>
      <c r="AH72" s="79">
        <f t="shared" si="31"/>
        <v>0</v>
      </c>
      <c r="AI72" s="79">
        <f t="shared" si="32"/>
        <v>0</v>
      </c>
      <c r="AJ72" s="302">
        <f>VLOOKUP(E72,[0]!eff_week,3,FALSE)/1000*AB72*1600</f>
        <v>0</v>
      </c>
    </row>
    <row r="73" spans="2:36" x14ac:dyDescent="0.25">
      <c r="B73" s="84">
        <f t="shared" si="33"/>
        <v>40075</v>
      </c>
      <c r="C73" s="85">
        <f t="shared" si="34"/>
        <v>40081</v>
      </c>
      <c r="D73" s="77">
        <f t="shared" si="27"/>
        <v>40081</v>
      </c>
      <c r="E73" s="68">
        <v>47</v>
      </c>
      <c r="F73" s="266">
        <f>IF(ISERROR(VLOOKUP(E73,Crop!$AC$3:$AD$70,2,FALSE)),0,VLOOKUP(E73,Crop!$AC$3:$AD$70,2,FALSE))</f>
        <v>9</v>
      </c>
      <c r="G73" s="78">
        <f>IF(ISERROR(HLOOKUP($D$5,Kc!$B$3:$AI$57,upland_rain!F73+3,FALSE)),0,HLOOKUP($D$5,Kc!$B$3:$AI$57,upland_rain!F73+3,FALSE))</f>
        <v>0.96</v>
      </c>
      <c r="H73" s="90">
        <f t="shared" si="17"/>
        <v>0</v>
      </c>
      <c r="I73" s="91">
        <f t="shared" si="18"/>
        <v>0</v>
      </c>
      <c r="J73" s="91">
        <f t="shared" si="19"/>
        <v>0</v>
      </c>
      <c r="K73" s="91">
        <f t="shared" si="35"/>
        <v>0</v>
      </c>
      <c r="L73" s="91">
        <f t="shared" si="35"/>
        <v>0</v>
      </c>
      <c r="M73" s="91">
        <f t="shared" si="35"/>
        <v>0</v>
      </c>
      <c r="N73" s="91">
        <f t="shared" si="35"/>
        <v>0</v>
      </c>
      <c r="O73" s="91">
        <f t="shared" si="35"/>
        <v>0</v>
      </c>
      <c r="P73" s="91">
        <f t="shared" si="35"/>
        <v>0</v>
      </c>
      <c r="Q73" s="91">
        <f t="shared" si="35"/>
        <v>0</v>
      </c>
      <c r="R73" s="91">
        <f t="shared" si="35"/>
        <v>0</v>
      </c>
      <c r="S73" s="91">
        <f t="shared" si="35"/>
        <v>0</v>
      </c>
      <c r="T73" s="91">
        <f t="shared" si="35"/>
        <v>0</v>
      </c>
      <c r="U73" s="91">
        <f t="shared" si="36"/>
        <v>0</v>
      </c>
      <c r="V73" s="91">
        <f t="shared" si="36"/>
        <v>0</v>
      </c>
      <c r="W73" s="91">
        <f t="shared" si="36"/>
        <v>0</v>
      </c>
      <c r="X73" s="91">
        <f t="shared" si="36"/>
        <v>0</v>
      </c>
      <c r="Y73" s="91">
        <f t="shared" si="36"/>
        <v>0</v>
      </c>
      <c r="Z73" s="91">
        <f t="shared" si="36"/>
        <v>0</v>
      </c>
      <c r="AA73" s="91">
        <f t="shared" si="36"/>
        <v>0</v>
      </c>
      <c r="AB73" s="95">
        <f t="shared" si="16"/>
        <v>0</v>
      </c>
      <c r="AC73" s="264">
        <f t="shared" si="24"/>
        <v>0</v>
      </c>
      <c r="AD73" s="78">
        <f>VLOOKUP($D$7,ETo!$B$4:$P$88,MONTH(D73)+2,FALSE)/4</f>
        <v>28.77779670745727</v>
      </c>
      <c r="AE73" s="78">
        <f t="shared" si="28"/>
        <v>0</v>
      </c>
      <c r="AF73" s="79">
        <f t="shared" si="29"/>
        <v>0</v>
      </c>
      <c r="AG73" s="79">
        <f t="shared" si="30"/>
        <v>0</v>
      </c>
      <c r="AH73" s="79">
        <f t="shared" si="31"/>
        <v>0</v>
      </c>
      <c r="AI73" s="79">
        <f t="shared" si="32"/>
        <v>0</v>
      </c>
      <c r="AJ73" s="302">
        <f>VLOOKUP(E73,[0]!eff_week,3,FALSE)/1000*AB73*1600</f>
        <v>0</v>
      </c>
    </row>
    <row r="74" spans="2:36" x14ac:dyDescent="0.25">
      <c r="B74" s="84">
        <f t="shared" si="33"/>
        <v>40082</v>
      </c>
      <c r="C74" s="85">
        <f t="shared" si="34"/>
        <v>40088</v>
      </c>
      <c r="D74" s="77">
        <f t="shared" si="27"/>
        <v>40088</v>
      </c>
      <c r="E74" s="68">
        <v>48</v>
      </c>
      <c r="F74" s="266">
        <f>IF(ISERROR(VLOOKUP(E74,Crop!$AC$3:$AD$70,2,FALSE)),0,VLOOKUP(E74,Crop!$AC$3:$AD$70,2,FALSE))</f>
        <v>10</v>
      </c>
      <c r="G74" s="78">
        <f>IF(ISERROR(HLOOKUP($D$5,Kc!$B$3:$AI$57,upland_rain!F74+3,FALSE)),0,HLOOKUP($D$5,Kc!$B$3:$AI$57,upland_rain!F74+3,FALSE))</f>
        <v>0.72</v>
      </c>
      <c r="H74" s="90">
        <f t="shared" si="17"/>
        <v>0</v>
      </c>
      <c r="I74" s="91">
        <f t="shared" si="18"/>
        <v>0</v>
      </c>
      <c r="J74" s="91">
        <f t="shared" si="19"/>
        <v>0</v>
      </c>
      <c r="K74" s="91">
        <f t="shared" si="35"/>
        <v>0</v>
      </c>
      <c r="L74" s="91">
        <f t="shared" si="35"/>
        <v>0</v>
      </c>
      <c r="M74" s="91">
        <f t="shared" si="35"/>
        <v>0</v>
      </c>
      <c r="N74" s="91">
        <f t="shared" si="35"/>
        <v>0</v>
      </c>
      <c r="O74" s="91">
        <f t="shared" si="35"/>
        <v>0</v>
      </c>
      <c r="P74" s="91">
        <f t="shared" si="35"/>
        <v>0</v>
      </c>
      <c r="Q74" s="91">
        <f t="shared" si="35"/>
        <v>0</v>
      </c>
      <c r="R74" s="91">
        <f t="shared" si="35"/>
        <v>0</v>
      </c>
      <c r="S74" s="91">
        <f t="shared" si="35"/>
        <v>0</v>
      </c>
      <c r="T74" s="91">
        <f t="shared" si="35"/>
        <v>0</v>
      </c>
      <c r="U74" s="91">
        <f t="shared" si="36"/>
        <v>0</v>
      </c>
      <c r="V74" s="91">
        <f t="shared" si="36"/>
        <v>0</v>
      </c>
      <c r="W74" s="91">
        <f t="shared" si="36"/>
        <v>0</v>
      </c>
      <c r="X74" s="91">
        <f t="shared" si="36"/>
        <v>0</v>
      </c>
      <c r="Y74" s="91">
        <f t="shared" si="36"/>
        <v>0</v>
      </c>
      <c r="Z74" s="91">
        <f t="shared" si="36"/>
        <v>0</v>
      </c>
      <c r="AA74" s="91">
        <f t="shared" si="36"/>
        <v>0</v>
      </c>
      <c r="AB74" s="95">
        <f t="shared" si="16"/>
        <v>0</v>
      </c>
      <c r="AC74" s="264">
        <f t="shared" si="24"/>
        <v>0</v>
      </c>
      <c r="AD74" s="78">
        <f>VLOOKUP($D$7,ETo!$B$4:$P$88,MONTH(D74)+2,FALSE)/4</f>
        <v>30.782578129054563</v>
      </c>
      <c r="AE74" s="78">
        <f t="shared" si="28"/>
        <v>0</v>
      </c>
      <c r="AF74" s="79">
        <f t="shared" si="29"/>
        <v>0</v>
      </c>
      <c r="AG74" s="79">
        <f t="shared" si="30"/>
        <v>0</v>
      </c>
      <c r="AH74" s="79">
        <f t="shared" si="31"/>
        <v>0</v>
      </c>
      <c r="AI74" s="79">
        <f t="shared" si="32"/>
        <v>0</v>
      </c>
      <c r="AJ74" s="302">
        <f>VLOOKUP(E74,[0]!eff_week,3,FALSE)/1000*AB74*1600</f>
        <v>0</v>
      </c>
    </row>
    <row r="75" spans="2:36" x14ac:dyDescent="0.25">
      <c r="B75" s="84">
        <f t="shared" si="33"/>
        <v>40089</v>
      </c>
      <c r="C75" s="85">
        <f t="shared" si="34"/>
        <v>40095</v>
      </c>
      <c r="D75" s="77">
        <f t="shared" si="27"/>
        <v>40095</v>
      </c>
      <c r="E75" s="68">
        <v>49</v>
      </c>
      <c r="F75" s="266">
        <f>IF(ISERROR(VLOOKUP(E75,Crop!$AC$3:$AD$70,2,FALSE)),0,VLOOKUP(E75,Crop!$AC$3:$AD$70,2,FALSE))</f>
        <v>11</v>
      </c>
      <c r="G75" s="78">
        <f>IF(ISERROR(HLOOKUP($D$5,Kc!$B$3:$AI$57,upland_rain!F75+3,FALSE)),0,HLOOKUP($D$5,Kc!$B$3:$AI$57,upland_rain!F75+3,FALSE))</f>
        <v>0.61</v>
      </c>
      <c r="H75" s="90">
        <f t="shared" si="17"/>
        <v>0</v>
      </c>
      <c r="I75" s="91">
        <f t="shared" si="18"/>
        <v>0</v>
      </c>
      <c r="J75" s="91">
        <f t="shared" si="19"/>
        <v>0</v>
      </c>
      <c r="K75" s="91">
        <f t="shared" si="35"/>
        <v>0</v>
      </c>
      <c r="L75" s="91">
        <f t="shared" si="35"/>
        <v>0</v>
      </c>
      <c r="M75" s="91">
        <f t="shared" si="35"/>
        <v>0</v>
      </c>
      <c r="N75" s="91">
        <f t="shared" si="35"/>
        <v>0</v>
      </c>
      <c r="O75" s="91">
        <f t="shared" si="35"/>
        <v>0</v>
      </c>
      <c r="P75" s="91">
        <f t="shared" si="35"/>
        <v>0</v>
      </c>
      <c r="Q75" s="91">
        <f t="shared" si="35"/>
        <v>0</v>
      </c>
      <c r="R75" s="91">
        <f t="shared" si="35"/>
        <v>0</v>
      </c>
      <c r="S75" s="91">
        <f t="shared" si="35"/>
        <v>0</v>
      </c>
      <c r="T75" s="91">
        <f t="shared" si="35"/>
        <v>0</v>
      </c>
      <c r="U75" s="91">
        <f t="shared" si="36"/>
        <v>0</v>
      </c>
      <c r="V75" s="91">
        <f t="shared" si="36"/>
        <v>0</v>
      </c>
      <c r="W75" s="91">
        <f t="shared" si="36"/>
        <v>0</v>
      </c>
      <c r="X75" s="91">
        <f t="shared" si="36"/>
        <v>0</v>
      </c>
      <c r="Y75" s="91">
        <f t="shared" si="36"/>
        <v>0</v>
      </c>
      <c r="Z75" s="91">
        <f t="shared" si="36"/>
        <v>0</v>
      </c>
      <c r="AA75" s="91">
        <f t="shared" si="36"/>
        <v>0</v>
      </c>
      <c r="AB75" s="95">
        <f t="shared" si="16"/>
        <v>0</v>
      </c>
      <c r="AC75" s="264">
        <f t="shared" si="24"/>
        <v>0</v>
      </c>
      <c r="AD75" s="78">
        <f>VLOOKUP($D$7,ETo!$B$4:$P$88,MONTH(D75)+2,FALSE)/4</f>
        <v>30.782578129054563</v>
      </c>
      <c r="AE75" s="78">
        <f t="shared" si="28"/>
        <v>0</v>
      </c>
      <c r="AF75" s="79">
        <f t="shared" si="29"/>
        <v>0</v>
      </c>
      <c r="AG75" s="79">
        <f t="shared" si="30"/>
        <v>0</v>
      </c>
      <c r="AH75" s="79">
        <f t="shared" si="31"/>
        <v>0</v>
      </c>
      <c r="AI75" s="79">
        <f t="shared" si="32"/>
        <v>0</v>
      </c>
      <c r="AJ75" s="302">
        <f>VLOOKUP(E75,[0]!eff_week,3,FALSE)/1000*AB75*1600</f>
        <v>0</v>
      </c>
    </row>
    <row r="76" spans="2:36" x14ac:dyDescent="0.25">
      <c r="B76" s="84">
        <f t="shared" si="33"/>
        <v>40096</v>
      </c>
      <c r="C76" s="85">
        <f t="shared" si="34"/>
        <v>40102</v>
      </c>
      <c r="D76" s="77">
        <f t="shared" si="27"/>
        <v>40102</v>
      </c>
      <c r="E76" s="68">
        <v>50</v>
      </c>
      <c r="F76" s="266">
        <f>IF(ISERROR(VLOOKUP(E76,Crop!$AC$3:$AD$70,2,FALSE)),0,VLOOKUP(E76,Crop!$AC$3:$AD$70,2,FALSE))</f>
        <v>0</v>
      </c>
      <c r="G76" s="78">
        <f>IF(ISERROR(HLOOKUP($D$5,Kc!$B$3:$AI$57,upland_rain!F76+3,FALSE)),0,HLOOKUP($D$5,Kc!$B$3:$AI$57,upland_rain!F76+3,FALSE))</f>
        <v>0</v>
      </c>
      <c r="H76" s="90">
        <f t="shared" si="17"/>
        <v>0</v>
      </c>
      <c r="I76" s="91">
        <f t="shared" si="18"/>
        <v>0</v>
      </c>
      <c r="J76" s="91">
        <f t="shared" si="19"/>
        <v>0</v>
      </c>
      <c r="K76" s="91">
        <f t="shared" si="35"/>
        <v>0</v>
      </c>
      <c r="L76" s="91">
        <f t="shared" si="35"/>
        <v>0</v>
      </c>
      <c r="M76" s="91">
        <f t="shared" si="35"/>
        <v>0</v>
      </c>
      <c r="N76" s="91">
        <f t="shared" si="35"/>
        <v>0</v>
      </c>
      <c r="O76" s="91">
        <f t="shared" si="35"/>
        <v>0</v>
      </c>
      <c r="P76" s="91">
        <f t="shared" si="35"/>
        <v>0</v>
      </c>
      <c r="Q76" s="91">
        <f t="shared" si="35"/>
        <v>0</v>
      </c>
      <c r="R76" s="91">
        <f t="shared" si="35"/>
        <v>0</v>
      </c>
      <c r="S76" s="91">
        <f t="shared" si="35"/>
        <v>0</v>
      </c>
      <c r="T76" s="91">
        <f t="shared" si="35"/>
        <v>0</v>
      </c>
      <c r="U76" s="91">
        <f t="shared" si="36"/>
        <v>0</v>
      </c>
      <c r="V76" s="91">
        <f t="shared" si="36"/>
        <v>0</v>
      </c>
      <c r="W76" s="91">
        <f t="shared" si="36"/>
        <v>0</v>
      </c>
      <c r="X76" s="91">
        <f t="shared" si="36"/>
        <v>0</v>
      </c>
      <c r="Y76" s="91">
        <f t="shared" si="36"/>
        <v>0</v>
      </c>
      <c r="Z76" s="91">
        <f t="shared" si="36"/>
        <v>0</v>
      </c>
      <c r="AA76" s="91">
        <f t="shared" si="36"/>
        <v>0</v>
      </c>
      <c r="AB76" s="95">
        <f t="shared" si="16"/>
        <v>0</v>
      </c>
      <c r="AC76" s="264">
        <f t="shared" si="24"/>
        <v>0</v>
      </c>
      <c r="AD76" s="78">
        <f>VLOOKUP($D$7,ETo!$B$4:$P$88,MONTH(D76)+2,FALSE)/4</f>
        <v>30.782578129054563</v>
      </c>
      <c r="AE76" s="78">
        <f t="shared" si="28"/>
        <v>0</v>
      </c>
      <c r="AF76" s="79">
        <f t="shared" si="29"/>
        <v>0</v>
      </c>
      <c r="AG76" s="79">
        <f t="shared" si="30"/>
        <v>0</v>
      </c>
      <c r="AH76" s="79">
        <f t="shared" si="31"/>
        <v>0</v>
      </c>
      <c r="AI76" s="79">
        <f t="shared" si="32"/>
        <v>0</v>
      </c>
      <c r="AJ76" s="302">
        <f>VLOOKUP(E76,[0]!eff_week,3,FALSE)/1000*AB76*1600</f>
        <v>0</v>
      </c>
    </row>
    <row r="77" spans="2:36" x14ac:dyDescent="0.25">
      <c r="B77" s="84">
        <f t="shared" si="33"/>
        <v>40103</v>
      </c>
      <c r="C77" s="85">
        <f t="shared" si="34"/>
        <v>40109</v>
      </c>
      <c r="D77" s="77">
        <f t="shared" si="27"/>
        <v>40109</v>
      </c>
      <c r="E77" s="68">
        <v>51</v>
      </c>
      <c r="F77" s="266">
        <f>IF(ISERROR(VLOOKUP(E77,Crop!$AC$3:$AD$70,2,FALSE)),0,VLOOKUP(E77,Crop!$AC$3:$AD$70,2,FALSE))</f>
        <v>0</v>
      </c>
      <c r="G77" s="78">
        <f>IF(ISERROR(HLOOKUP($D$5,Kc!$B$3:$AI$57,upland_rain!F77+3,FALSE)),0,HLOOKUP($D$5,Kc!$B$3:$AI$57,upland_rain!F77+3,FALSE))</f>
        <v>0</v>
      </c>
      <c r="H77" s="90">
        <f t="shared" si="17"/>
        <v>0</v>
      </c>
      <c r="I77" s="91">
        <f t="shared" si="18"/>
        <v>0</v>
      </c>
      <c r="J77" s="91">
        <f t="shared" si="19"/>
        <v>0</v>
      </c>
      <c r="K77" s="91">
        <f t="shared" si="35"/>
        <v>0</v>
      </c>
      <c r="L77" s="91">
        <f t="shared" si="35"/>
        <v>0</v>
      </c>
      <c r="M77" s="91">
        <f t="shared" si="35"/>
        <v>0</v>
      </c>
      <c r="N77" s="91">
        <f t="shared" si="35"/>
        <v>0</v>
      </c>
      <c r="O77" s="91">
        <f t="shared" si="35"/>
        <v>0</v>
      </c>
      <c r="P77" s="91">
        <f t="shared" si="35"/>
        <v>0</v>
      </c>
      <c r="Q77" s="91">
        <f t="shared" si="35"/>
        <v>0</v>
      </c>
      <c r="R77" s="91">
        <f t="shared" si="35"/>
        <v>0</v>
      </c>
      <c r="S77" s="91">
        <f t="shared" si="35"/>
        <v>0</v>
      </c>
      <c r="T77" s="91">
        <f t="shared" si="35"/>
        <v>0</v>
      </c>
      <c r="U77" s="91">
        <f t="shared" si="36"/>
        <v>0</v>
      </c>
      <c r="V77" s="91">
        <f t="shared" si="36"/>
        <v>0</v>
      </c>
      <c r="W77" s="91">
        <f t="shared" si="36"/>
        <v>0</v>
      </c>
      <c r="X77" s="91">
        <f t="shared" si="36"/>
        <v>0</v>
      </c>
      <c r="Y77" s="91">
        <f t="shared" si="36"/>
        <v>0</v>
      </c>
      <c r="Z77" s="91">
        <f t="shared" si="36"/>
        <v>0</v>
      </c>
      <c r="AA77" s="91">
        <f t="shared" si="36"/>
        <v>0</v>
      </c>
      <c r="AB77" s="95">
        <f t="shared" si="16"/>
        <v>0</v>
      </c>
      <c r="AC77" s="264">
        <f t="shared" si="24"/>
        <v>0</v>
      </c>
      <c r="AD77" s="78">
        <f>VLOOKUP($D$7,ETo!$B$4:$P$88,MONTH(D77)+2,FALSE)/4</f>
        <v>30.782578129054563</v>
      </c>
      <c r="AE77" s="78">
        <f t="shared" si="28"/>
        <v>0</v>
      </c>
      <c r="AF77" s="79">
        <f t="shared" si="29"/>
        <v>0</v>
      </c>
      <c r="AG77" s="79">
        <f t="shared" si="30"/>
        <v>0</v>
      </c>
      <c r="AH77" s="79">
        <f t="shared" si="31"/>
        <v>0</v>
      </c>
      <c r="AI77" s="79">
        <f t="shared" si="32"/>
        <v>0</v>
      </c>
      <c r="AJ77" s="302">
        <f>VLOOKUP(E77,[0]!eff_week,3,FALSE)/1000*AB77*1600</f>
        <v>0</v>
      </c>
    </row>
    <row r="78" spans="2:36" x14ac:dyDescent="0.25">
      <c r="B78" s="86">
        <f t="shared" si="33"/>
        <v>40110</v>
      </c>
      <c r="C78" s="87">
        <f t="shared" si="34"/>
        <v>40116</v>
      </c>
      <c r="D78" s="132">
        <f t="shared" si="27"/>
        <v>40116</v>
      </c>
      <c r="E78" s="69">
        <v>52</v>
      </c>
      <c r="F78" s="267">
        <f>IF(ISERROR(VLOOKUP(E78,Crop!$AC$3:$AD$70,2,FALSE)),0,VLOOKUP(E78,Crop!$AC$3:$AD$70,2,FALSE))</f>
        <v>0</v>
      </c>
      <c r="G78" s="80">
        <f>IF(ISERROR(HLOOKUP($D$5,Kc!$B$3:$AI$57,upland_rain!F78+3,FALSE)),0,HLOOKUP($D$5,Kc!$B$3:$AI$57,upland_rain!F78+3,FALSE))</f>
        <v>0</v>
      </c>
      <c r="H78" s="92">
        <f t="shared" si="17"/>
        <v>0</v>
      </c>
      <c r="I78" s="93">
        <f t="shared" si="18"/>
        <v>0</v>
      </c>
      <c r="J78" s="93">
        <f t="shared" si="19"/>
        <v>0</v>
      </c>
      <c r="K78" s="93">
        <f t="shared" si="35"/>
        <v>0</v>
      </c>
      <c r="L78" s="93">
        <f t="shared" si="35"/>
        <v>0</v>
      </c>
      <c r="M78" s="93">
        <f t="shared" si="35"/>
        <v>0</v>
      </c>
      <c r="N78" s="93">
        <f t="shared" si="35"/>
        <v>0</v>
      </c>
      <c r="O78" s="93">
        <f t="shared" si="35"/>
        <v>0</v>
      </c>
      <c r="P78" s="93">
        <f t="shared" si="35"/>
        <v>0</v>
      </c>
      <c r="Q78" s="93">
        <f t="shared" si="35"/>
        <v>0</v>
      </c>
      <c r="R78" s="93">
        <f t="shared" si="35"/>
        <v>0</v>
      </c>
      <c r="S78" s="93">
        <f t="shared" si="35"/>
        <v>0</v>
      </c>
      <c r="T78" s="93">
        <f t="shared" si="35"/>
        <v>0</v>
      </c>
      <c r="U78" s="93">
        <f t="shared" si="36"/>
        <v>0</v>
      </c>
      <c r="V78" s="93">
        <f t="shared" si="36"/>
        <v>0</v>
      </c>
      <c r="W78" s="93">
        <f t="shared" si="36"/>
        <v>0</v>
      </c>
      <c r="X78" s="93">
        <f t="shared" si="36"/>
        <v>0</v>
      </c>
      <c r="Y78" s="93">
        <f t="shared" si="36"/>
        <v>0</v>
      </c>
      <c r="Z78" s="93">
        <f t="shared" si="36"/>
        <v>0</v>
      </c>
      <c r="AA78" s="93">
        <f t="shared" si="36"/>
        <v>0</v>
      </c>
      <c r="AB78" s="96">
        <f t="shared" si="16"/>
        <v>0</v>
      </c>
      <c r="AC78" s="265">
        <f t="shared" si="24"/>
        <v>0</v>
      </c>
      <c r="AD78" s="80">
        <f>VLOOKUP($D$7,ETo!$B$4:$P$88,MONTH(D78)+2,FALSE)/4</f>
        <v>30.782578129054563</v>
      </c>
      <c r="AE78" s="80">
        <f t="shared" si="28"/>
        <v>0</v>
      </c>
      <c r="AF78" s="81">
        <f t="shared" si="29"/>
        <v>0</v>
      </c>
      <c r="AG78" s="81">
        <f t="shared" si="30"/>
        <v>0</v>
      </c>
      <c r="AH78" s="81">
        <f t="shared" si="31"/>
        <v>0</v>
      </c>
      <c r="AI78" s="81">
        <f t="shared" si="32"/>
        <v>0</v>
      </c>
      <c r="AJ78" s="302">
        <f>VLOOKUP(E78,[0]!eff_week,3,FALSE)/1000*AB78*1600</f>
        <v>0</v>
      </c>
    </row>
    <row r="79" spans="2:36" x14ac:dyDescent="0.25">
      <c r="AI79" s="51">
        <f>SUM(AI27:AI78)</f>
        <v>0</v>
      </c>
      <c r="AJ79" s="51">
        <f>SUM(AJ27:AJ78)</f>
        <v>0</v>
      </c>
    </row>
    <row r="80" spans="2:36" x14ac:dyDescent="0.25">
      <c r="AI80" s="52"/>
    </row>
  </sheetData>
  <sheetProtection password="D332" sheet="1"/>
  <mergeCells count="3">
    <mergeCell ref="D7:E7"/>
    <mergeCell ref="D4:E4"/>
    <mergeCell ref="D5:E5"/>
  </mergeCells>
  <phoneticPr fontId="2" type="noConversion"/>
  <conditionalFormatting sqref="F27:AJ78">
    <cfRule type="cellIs" dxfId="3" priority="1" stopIfTrue="1" operator="equal">
      <formula>0</formula>
    </cfRule>
  </conditionalFormatting>
  <dataValidations count="4">
    <dataValidation type="list" allowBlank="1" showInputMessage="1" showErrorMessage="1" sqref="E6">
      <formula1>Week</formula1>
    </dataValidation>
    <dataValidation type="list" allowBlank="1" showInputMessage="1" showErrorMessage="1" sqref="D5">
      <formula1>croptype</formula1>
    </dataValidation>
    <dataValidation type="list" allowBlank="1" showInputMessage="1" showErrorMessage="1" sqref="D4">
      <formula1>province</formula1>
    </dataValidation>
    <dataValidation type="list" allowBlank="1" showInputMessage="1" showErrorMessage="1" sqref="E9">
      <formula1>"1,2,3,4,5,6,7,8,9,10"</formula1>
    </dataValidation>
  </dataValidations>
  <printOptions horizontalCentered="1"/>
  <pageMargins left="0.51181102362204722" right="0.51181102362204722" top="0.31496062992125984" bottom="0.35" header="0.19685039370078741" footer="0.15748031496062992"/>
  <pageSetup paperSize="9" scale="63" fitToHeight="2" orientation="landscape" r:id="rId1"/>
  <headerFooter alignWithMargins="0">
    <oddFooter>&amp;L&amp;Z&amp;F&amp;A&amp;C&amp;P/&amp;N&amp;R&amp;D</oddFoot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indexed="57"/>
  </sheetPr>
  <dimension ref="B1:Z69"/>
  <sheetViews>
    <sheetView showGridLines="0" workbookViewId="0">
      <pane xSplit="5" ySplit="15" topLeftCell="R16" activePane="bottomRight" state="frozen"/>
      <selection activeCell="M26" sqref="M26"/>
      <selection pane="topRight" activeCell="M26" sqref="M26"/>
      <selection pane="bottomLeft" activeCell="M26" sqref="M26"/>
      <selection pane="bottomRight" activeCell="AA21" sqref="AA21"/>
    </sheetView>
  </sheetViews>
  <sheetFormatPr defaultRowHeight="13.2" x14ac:dyDescent="0.25"/>
  <cols>
    <col min="1" max="1" width="3.109375" customWidth="1"/>
    <col min="2" max="2" width="9.33203125" customWidth="1"/>
    <col min="3" max="3" width="10.109375" customWidth="1"/>
    <col min="4" max="4" width="8.88671875" customWidth="1"/>
    <col min="5" max="5" width="8.109375" customWidth="1"/>
    <col min="6" max="6" width="7" customWidth="1"/>
    <col min="7" max="7" width="7.6640625" customWidth="1"/>
    <col min="8" max="17" width="5.6640625" customWidth="1"/>
    <col min="18" max="18" width="8.33203125" customWidth="1"/>
    <col min="20" max="20" width="7.88671875" customWidth="1"/>
    <col min="21" max="21" width="9.5546875" customWidth="1"/>
    <col min="22" max="22" width="10.5546875" customWidth="1"/>
    <col min="24" max="24" width="10.44140625" customWidth="1"/>
    <col min="25" max="25" width="13.109375" bestFit="1" customWidth="1"/>
    <col min="26" max="26" width="12" customWidth="1"/>
  </cols>
  <sheetData>
    <row r="1" spans="2:26" ht="16.2" thickBot="1" x14ac:dyDescent="0.35">
      <c r="B1" s="53" t="s">
        <v>175</v>
      </c>
    </row>
    <row r="2" spans="2:26" ht="15.6" x14ac:dyDescent="0.3">
      <c r="B2" s="53"/>
      <c r="F2" s="98" t="s">
        <v>2</v>
      </c>
      <c r="G2" s="99" t="s">
        <v>209</v>
      </c>
    </row>
    <row r="3" spans="2:26" ht="13.8" thickBot="1" x14ac:dyDescent="0.3">
      <c r="F3" s="100">
        <v>1</v>
      </c>
      <c r="G3" s="101">
        <f>+E8</f>
        <v>3210</v>
      </c>
      <c r="H3" s="70"/>
    </row>
    <row r="4" spans="2:26" x14ac:dyDescent="0.25">
      <c r="B4" s="105" t="s">
        <v>108</v>
      </c>
      <c r="C4" s="106"/>
      <c r="D4" s="144" t="str">
        <f>+fill_data!C4</f>
        <v>สิงห์บุรี</v>
      </c>
      <c r="E4" s="145"/>
      <c r="F4" s="73" t="str">
        <f t="shared" ref="F4:F12" si="0">IF(F3="","",IF(F3+1&lt;=$E$9,F3+1,""))</f>
        <v/>
      </c>
      <c r="G4" s="102"/>
      <c r="H4" s="70"/>
    </row>
    <row r="5" spans="2:26" x14ac:dyDescent="0.25">
      <c r="B5" s="107" t="s">
        <v>146</v>
      </c>
      <c r="C5" s="48"/>
      <c r="D5" s="146" t="str">
        <f>+fill_data!C53</f>
        <v>มะม่วง</v>
      </c>
      <c r="E5" s="147"/>
      <c r="F5" s="73" t="str">
        <f t="shared" si="0"/>
        <v/>
      </c>
      <c r="G5" s="102"/>
      <c r="H5" s="70"/>
    </row>
    <row r="6" spans="2:26" x14ac:dyDescent="0.25">
      <c r="B6" s="108" t="s">
        <v>147</v>
      </c>
      <c r="C6" s="48"/>
      <c r="D6" s="47">
        <f>VLOOKUP(D5,Crop!$B$3:$C$35,2,FALSE)</f>
        <v>52</v>
      </c>
      <c r="E6" s="109">
        <v>1</v>
      </c>
      <c r="F6" s="73" t="str">
        <f t="shared" si="0"/>
        <v/>
      </c>
      <c r="G6" s="102"/>
      <c r="H6" s="70"/>
    </row>
    <row r="7" spans="2:26" x14ac:dyDescent="0.25">
      <c r="B7" s="110" t="s">
        <v>215</v>
      </c>
      <c r="C7" s="48"/>
      <c r="D7" s="142" t="str">
        <f>VLOOKUP(D4,Prv!$D$3:$E$78,2,FALSE)</f>
        <v>ลพบุรี</v>
      </c>
      <c r="E7" s="143"/>
      <c r="F7" s="73" t="str">
        <f t="shared" si="0"/>
        <v/>
      </c>
      <c r="G7" s="102"/>
      <c r="H7" s="70"/>
    </row>
    <row r="8" spans="2:26" x14ac:dyDescent="0.25">
      <c r="B8" s="111" t="s">
        <v>211</v>
      </c>
      <c r="C8" s="71"/>
      <c r="D8" s="49"/>
      <c r="E8" s="112">
        <f>+fill_data!D54</f>
        <v>3210</v>
      </c>
      <c r="F8" s="73" t="str">
        <f t="shared" si="0"/>
        <v/>
      </c>
      <c r="G8" s="102"/>
      <c r="H8" s="70"/>
    </row>
    <row r="9" spans="2:26" x14ac:dyDescent="0.25">
      <c r="B9" s="111" t="s">
        <v>214</v>
      </c>
      <c r="C9" s="48"/>
      <c r="D9" s="72"/>
      <c r="E9" s="118">
        <v>1</v>
      </c>
      <c r="F9" s="73" t="str">
        <f t="shared" si="0"/>
        <v/>
      </c>
      <c r="G9" s="102"/>
      <c r="H9" s="70"/>
    </row>
    <row r="10" spans="2:26" x14ac:dyDescent="0.25">
      <c r="B10" s="110" t="s">
        <v>212</v>
      </c>
      <c r="C10" s="48"/>
      <c r="D10" s="72"/>
      <c r="E10" s="113">
        <f>+fill_data!D6</f>
        <v>7</v>
      </c>
      <c r="F10" s="73" t="str">
        <f t="shared" si="0"/>
        <v/>
      </c>
      <c r="G10" s="102"/>
      <c r="H10" s="70"/>
      <c r="I10" s="44" t="s">
        <v>189</v>
      </c>
      <c r="M10" s="44"/>
      <c r="N10" s="44"/>
      <c r="O10" s="44"/>
      <c r="P10" s="44"/>
      <c r="Q10" s="44"/>
    </row>
    <row r="11" spans="2:26" ht="13.8" thickBot="1" x14ac:dyDescent="0.3">
      <c r="B11" s="114" t="s">
        <v>213</v>
      </c>
      <c r="C11" s="115"/>
      <c r="D11" s="116"/>
      <c r="E11" s="117"/>
      <c r="F11" s="73" t="str">
        <f t="shared" si="0"/>
        <v/>
      </c>
      <c r="G11" s="102"/>
      <c r="H11" s="70"/>
      <c r="I11" s="50" t="s">
        <v>174</v>
      </c>
      <c r="M11" s="50"/>
      <c r="N11" s="50"/>
      <c r="O11" s="50"/>
      <c r="P11" s="50"/>
      <c r="Q11" s="50"/>
    </row>
    <row r="12" spans="2:26" ht="13.8" thickBot="1" x14ac:dyDescent="0.3">
      <c r="B12" s="45"/>
      <c r="C12" s="45"/>
      <c r="D12" s="45"/>
      <c r="E12" s="46"/>
      <c r="F12" s="103" t="str">
        <f t="shared" si="0"/>
        <v/>
      </c>
      <c r="G12" s="104"/>
      <c r="H12" s="70"/>
    </row>
    <row r="13" spans="2:26" x14ac:dyDescent="0.25">
      <c r="B13" s="97" t="s">
        <v>190</v>
      </c>
      <c r="C13" s="97" t="s">
        <v>191</v>
      </c>
      <c r="D13" s="97" t="s">
        <v>192</v>
      </c>
      <c r="E13" s="97" t="s">
        <v>193</v>
      </c>
      <c r="F13" s="97" t="s">
        <v>194</v>
      </c>
      <c r="G13" s="97" t="s">
        <v>195</v>
      </c>
      <c r="H13" s="97" t="s">
        <v>204</v>
      </c>
      <c r="I13" s="97" t="s">
        <v>205</v>
      </c>
      <c r="J13" s="97" t="s">
        <v>206</v>
      </c>
      <c r="K13" s="97" t="s">
        <v>207</v>
      </c>
      <c r="L13" s="97" t="s">
        <v>208</v>
      </c>
      <c r="M13" s="97" t="s">
        <v>216</v>
      </c>
      <c r="N13" s="97" t="s">
        <v>217</v>
      </c>
      <c r="O13" s="97" t="s">
        <v>218</v>
      </c>
      <c r="P13" s="97" t="s">
        <v>219</v>
      </c>
      <c r="Q13" s="97" t="s">
        <v>220</v>
      </c>
      <c r="R13" s="97" t="s">
        <v>196</v>
      </c>
      <c r="S13" s="97" t="s">
        <v>197</v>
      </c>
      <c r="T13" s="97" t="s">
        <v>198</v>
      </c>
      <c r="U13" s="97" t="s">
        <v>199</v>
      </c>
      <c r="V13" s="97" t="s">
        <v>200</v>
      </c>
      <c r="W13" s="97" t="s">
        <v>201</v>
      </c>
      <c r="X13" s="97" t="s">
        <v>202</v>
      </c>
      <c r="Y13" s="97" t="s">
        <v>203</v>
      </c>
      <c r="Z13" s="97" t="s">
        <v>239</v>
      </c>
    </row>
    <row r="14" spans="2:26" x14ac:dyDescent="0.25">
      <c r="B14" s="34" t="s">
        <v>163</v>
      </c>
      <c r="C14" s="35"/>
      <c r="D14" s="36" t="s">
        <v>166</v>
      </c>
      <c r="E14" s="36" t="s">
        <v>2</v>
      </c>
      <c r="F14" s="36" t="s">
        <v>2</v>
      </c>
      <c r="G14" s="36" t="s">
        <v>145</v>
      </c>
      <c r="H14" s="62" t="s">
        <v>167</v>
      </c>
      <c r="I14" s="63"/>
      <c r="J14" s="63"/>
      <c r="K14" s="64"/>
      <c r="L14" s="65"/>
      <c r="M14" s="65"/>
      <c r="N14" s="65"/>
      <c r="O14" s="65"/>
      <c r="P14" s="65"/>
      <c r="Q14" s="65"/>
      <c r="R14" s="36" t="s">
        <v>168</v>
      </c>
      <c r="S14" s="36" t="s">
        <v>161</v>
      </c>
      <c r="T14" s="37" t="s">
        <v>162</v>
      </c>
      <c r="U14" s="38" t="s">
        <v>170</v>
      </c>
      <c r="V14" s="38"/>
      <c r="W14" s="38" t="s">
        <v>173</v>
      </c>
      <c r="X14" s="38"/>
      <c r="Y14" s="36" t="s">
        <v>170</v>
      </c>
      <c r="Z14" s="38" t="s">
        <v>253</v>
      </c>
    </row>
    <row r="15" spans="2:26" x14ac:dyDescent="0.25">
      <c r="B15" s="39" t="s">
        <v>164</v>
      </c>
      <c r="C15" s="40" t="s">
        <v>165</v>
      </c>
      <c r="D15" s="41"/>
      <c r="E15" s="41"/>
      <c r="F15" s="42" t="s">
        <v>210</v>
      </c>
      <c r="G15" s="41"/>
      <c r="H15" s="66">
        <v>1</v>
      </c>
      <c r="I15" s="66">
        <v>2</v>
      </c>
      <c r="J15" s="66">
        <v>3</v>
      </c>
      <c r="K15" s="66">
        <v>4</v>
      </c>
      <c r="L15" s="66">
        <v>5</v>
      </c>
      <c r="M15" s="66">
        <v>6</v>
      </c>
      <c r="N15" s="66">
        <v>7</v>
      </c>
      <c r="O15" s="66">
        <v>8</v>
      </c>
      <c r="P15" s="66">
        <v>9</v>
      </c>
      <c r="Q15" s="66">
        <v>10</v>
      </c>
      <c r="R15" s="42" t="s">
        <v>169</v>
      </c>
      <c r="S15" s="41" t="s">
        <v>145</v>
      </c>
      <c r="T15" s="41"/>
      <c r="U15" s="39" t="s">
        <v>171</v>
      </c>
      <c r="V15" s="43" t="s">
        <v>172</v>
      </c>
      <c r="W15" s="39" t="s">
        <v>169</v>
      </c>
      <c r="X15" s="43" t="s">
        <v>172</v>
      </c>
      <c r="Y15" s="41" t="s">
        <v>172</v>
      </c>
      <c r="Z15" s="42" t="s">
        <v>172</v>
      </c>
    </row>
    <row r="16" spans="2:26" x14ac:dyDescent="0.25">
      <c r="B16" s="82">
        <v>39753</v>
      </c>
      <c r="C16" s="83">
        <f>B16+6</f>
        <v>39759</v>
      </c>
      <c r="D16" s="77">
        <f>+C16</f>
        <v>39759</v>
      </c>
      <c r="E16" s="67">
        <v>1</v>
      </c>
      <c r="F16" s="74">
        <f>IF(ISERROR(VLOOKUP(E16,Crop!$S$3:$T$70,2,FALSE)),0,VLOOKUP(E16,Crop!$S$3:$T$70,2,FALSE))</f>
        <v>1</v>
      </c>
      <c r="G16" s="75">
        <f>IF(ISERROR(HLOOKUP($D$5,Kc!$B$3:$AI$57,plant!F16+3,FALSE)),0,HLOOKUP($D$5,Kc!$B$3:$AI$57,plant!F16+3,FALSE))</f>
        <v>2.1</v>
      </c>
      <c r="H16" s="88">
        <f t="shared" ref="H16:H47" si="1">IF(G16&gt;0,IF(H$15&gt;$E$9,0,VLOOKUP(H$15,$F$3:$G$12,2,FALSE)),0)</f>
        <v>3210</v>
      </c>
      <c r="I16" s="89">
        <f t="shared" ref="I16:Q16" si="2">IF(H67&gt;0,IF(I$15&gt;$E$9,0,VLOOKUP(I$15,$F$3:$G$12,2,FALSE)),0)</f>
        <v>0</v>
      </c>
      <c r="J16" s="89">
        <f t="shared" si="2"/>
        <v>0</v>
      </c>
      <c r="K16" s="89">
        <f t="shared" si="2"/>
        <v>0</v>
      </c>
      <c r="L16" s="89">
        <f t="shared" si="2"/>
        <v>0</v>
      </c>
      <c r="M16" s="89">
        <f t="shared" si="2"/>
        <v>0</v>
      </c>
      <c r="N16" s="89">
        <f t="shared" si="2"/>
        <v>0</v>
      </c>
      <c r="O16" s="89">
        <f t="shared" si="2"/>
        <v>0</v>
      </c>
      <c r="P16" s="89">
        <f t="shared" si="2"/>
        <v>0</v>
      </c>
      <c r="Q16" s="89">
        <f t="shared" si="2"/>
        <v>0</v>
      </c>
      <c r="R16" s="94">
        <f t="shared" ref="R16:R47" si="3">SUM(H16:Q16)</f>
        <v>3210</v>
      </c>
      <c r="S16" s="75">
        <f>IF(ISERROR((H16*G16+I16*G67+J16*G66+K16*G65+L16*G64+M16*G63+N16*G62+O16*G61+P16*G60+Q16*G59)/R16),0,(H16*G16+I16*G67+J16*G66+K16*G65+L16*G64+M16*G63+N16*G62+O16*G61+P16*G60+Q16*G59)/R16)</f>
        <v>2.1</v>
      </c>
      <c r="T16" s="75">
        <f>VLOOKUP($D$7,ETo!$B$4:$P$88,MONTH(D16)+2,FALSE)/4</f>
        <v>29.388608788929055</v>
      </c>
      <c r="U16" s="75">
        <f t="shared" ref="U16:U47" si="4">IF(S16*T16=0,0,(S16*T16)+$E$10)</f>
        <v>68.716078456751021</v>
      </c>
      <c r="V16" s="76">
        <f t="shared" ref="V16:V66" si="5">U16*R16*1.6*0.45</f>
        <v>158816.60052924298</v>
      </c>
      <c r="W16" s="76">
        <f t="shared" ref="W16:W47" si="6">IF(ISERROR(INDEX(H16:L16,1,F16)),0,INDEX(H16:L16,1,F16))</f>
        <v>3210</v>
      </c>
      <c r="X16" s="76">
        <f t="shared" ref="X16:X47" si="7">W16*$E$11*1.6</f>
        <v>0</v>
      </c>
      <c r="Y16" s="76">
        <f t="shared" ref="Y16:Y47" si="8">V16+X16</f>
        <v>158816.60052924298</v>
      </c>
      <c r="Z16" s="302">
        <f>VLOOKUP(E16,[0]!eff_week,3,FALSE)/1000*R16*1600</f>
        <v>0</v>
      </c>
    </row>
    <row r="17" spans="2:26" x14ac:dyDescent="0.25">
      <c r="B17" s="84">
        <f t="shared" ref="B17:B48" si="9">C16+1</f>
        <v>39760</v>
      </c>
      <c r="C17" s="85">
        <f t="shared" ref="C17:C48" si="10">B17+6</f>
        <v>39766</v>
      </c>
      <c r="D17" s="77">
        <f>+C17</f>
        <v>39766</v>
      </c>
      <c r="E17" s="68">
        <v>2</v>
      </c>
      <c r="F17" s="351">
        <f>IF(ISERROR(VLOOKUP(E17,Crop!$S$3:$T$70,2,FALSE)),0,VLOOKUP(E17,Crop!$S$3:$T$70,2,FALSE))</f>
        <v>2</v>
      </c>
      <c r="G17" s="78">
        <f>IF(ISERROR(HLOOKUP($D$5,Kc!$B$3:$AI$57,plant!F17+3,FALSE)),0,HLOOKUP($D$5,Kc!$B$3:$AI$57,plant!F17+3,FALSE))</f>
        <v>2.1</v>
      </c>
      <c r="H17" s="90">
        <f t="shared" si="1"/>
        <v>3210</v>
      </c>
      <c r="I17" s="91">
        <f t="shared" ref="I17:Q26" si="11">IF(H16&gt;0,IF(I$15&gt;$E$9,0,VLOOKUP(I$15,$F$3:$G$12,2,FALSE)),0)</f>
        <v>0</v>
      </c>
      <c r="J17" s="91">
        <f t="shared" si="11"/>
        <v>0</v>
      </c>
      <c r="K17" s="91">
        <f t="shared" si="11"/>
        <v>0</v>
      </c>
      <c r="L17" s="91">
        <f t="shared" si="11"/>
        <v>0</v>
      </c>
      <c r="M17" s="91">
        <f t="shared" si="11"/>
        <v>0</v>
      </c>
      <c r="N17" s="91">
        <f t="shared" si="11"/>
        <v>0</v>
      </c>
      <c r="O17" s="91">
        <f t="shared" si="11"/>
        <v>0</v>
      </c>
      <c r="P17" s="91">
        <f t="shared" si="11"/>
        <v>0</v>
      </c>
      <c r="Q17" s="91">
        <f t="shared" si="11"/>
        <v>0</v>
      </c>
      <c r="R17" s="95">
        <f t="shared" si="3"/>
        <v>3210</v>
      </c>
      <c r="S17" s="78">
        <f>IF(ISERROR((H17*G17+I17*G16+J17*G67+K17*G66+L17*G65+M17*G64+N17*G63+O17*G62+P17*G61+Q17*G60)/R17),0,(H17*G17+I17*G16+J17*G67+K17*G66+L17*G65+M17*G64+N17*G63+O17*G62+P17*G61+Q17*G60)/R17)</f>
        <v>2.1</v>
      </c>
      <c r="T17" s="78">
        <f>VLOOKUP($D$7,ETo!$B$4:$P$88,MONTH(D17)+2,FALSE)/4</f>
        <v>29.388608788929055</v>
      </c>
      <c r="U17" s="78">
        <f t="shared" si="4"/>
        <v>68.716078456751021</v>
      </c>
      <c r="V17" s="79">
        <f t="shared" si="5"/>
        <v>158816.60052924298</v>
      </c>
      <c r="W17" s="79">
        <f t="shared" si="6"/>
        <v>0</v>
      </c>
      <c r="X17" s="79">
        <f t="shared" si="7"/>
        <v>0</v>
      </c>
      <c r="Y17" s="79">
        <f t="shared" si="8"/>
        <v>158816.60052924298</v>
      </c>
      <c r="Z17" s="302">
        <f>VLOOKUP(E17,[0]!eff_week,3,FALSE)/1000*R17*1600</f>
        <v>40646.304000000004</v>
      </c>
    </row>
    <row r="18" spans="2:26" x14ac:dyDescent="0.25">
      <c r="B18" s="84">
        <f t="shared" si="9"/>
        <v>39767</v>
      </c>
      <c r="C18" s="85">
        <f t="shared" si="10"/>
        <v>39773</v>
      </c>
      <c r="D18" s="77">
        <f t="shared" ref="D18:D67" si="12">+C18</f>
        <v>39773</v>
      </c>
      <c r="E18" s="68">
        <v>3</v>
      </c>
      <c r="F18" s="351">
        <f>IF(ISERROR(VLOOKUP(E18,Crop!$S$3:$T$70,2,FALSE)),0,VLOOKUP(E18,Crop!$S$3:$T$70,2,FALSE))</f>
        <v>3</v>
      </c>
      <c r="G18" s="78">
        <f>IF(ISERROR(HLOOKUP($D$5,Kc!$B$3:$AI$57,plant!F18+3,FALSE)),0,HLOOKUP($D$5,Kc!$B$3:$AI$57,plant!F18+3,FALSE))</f>
        <v>2.1</v>
      </c>
      <c r="H18" s="90">
        <f t="shared" si="1"/>
        <v>3210</v>
      </c>
      <c r="I18" s="91">
        <f t="shared" si="11"/>
        <v>0</v>
      </c>
      <c r="J18" s="91">
        <f t="shared" si="11"/>
        <v>0</v>
      </c>
      <c r="K18" s="91">
        <f t="shared" si="11"/>
        <v>0</v>
      </c>
      <c r="L18" s="91">
        <f t="shared" si="11"/>
        <v>0</v>
      </c>
      <c r="M18" s="91">
        <f t="shared" si="11"/>
        <v>0</v>
      </c>
      <c r="N18" s="91">
        <f t="shared" si="11"/>
        <v>0</v>
      </c>
      <c r="O18" s="91">
        <f t="shared" si="11"/>
        <v>0</v>
      </c>
      <c r="P18" s="91">
        <f t="shared" si="11"/>
        <v>0</v>
      </c>
      <c r="Q18" s="91">
        <f t="shared" si="11"/>
        <v>0</v>
      </c>
      <c r="R18" s="95">
        <f t="shared" si="3"/>
        <v>3210</v>
      </c>
      <c r="S18" s="78">
        <f>IF(ISERROR((H18*G18+I18*G17+J18*G16+K18*G67+L18*G66+M18*G65+N18*G64+O18*G63+P18*G62+Q18*G61)/R18),0,(H18*G18+I18*G17+J18*G16+K18*G67+L18*G66+M18*G65+N18*G64+O18*G63+P18*G62+Q18*G61)/R18)</f>
        <v>2.1</v>
      </c>
      <c r="T18" s="78">
        <f>VLOOKUP($D$7,ETo!$B$4:$P$88,MONTH(D18)+2,FALSE)/4</f>
        <v>29.388608788929055</v>
      </c>
      <c r="U18" s="78">
        <f t="shared" si="4"/>
        <v>68.716078456751021</v>
      </c>
      <c r="V18" s="79">
        <f t="shared" si="5"/>
        <v>158816.60052924298</v>
      </c>
      <c r="W18" s="79">
        <f t="shared" si="6"/>
        <v>0</v>
      </c>
      <c r="X18" s="79">
        <f t="shared" si="7"/>
        <v>0</v>
      </c>
      <c r="Y18" s="79">
        <f t="shared" si="8"/>
        <v>158816.60052924298</v>
      </c>
      <c r="Z18" s="302">
        <f>VLOOKUP(E18,[0]!eff_week,3,FALSE)/1000*R18*1600</f>
        <v>0</v>
      </c>
    </row>
    <row r="19" spans="2:26" x14ac:dyDescent="0.25">
      <c r="B19" s="84">
        <f t="shared" si="9"/>
        <v>39774</v>
      </c>
      <c r="C19" s="85">
        <f t="shared" si="10"/>
        <v>39780</v>
      </c>
      <c r="D19" s="77">
        <f t="shared" si="12"/>
        <v>39780</v>
      </c>
      <c r="E19" s="68">
        <v>4</v>
      </c>
      <c r="F19" s="351">
        <f>IF(ISERROR(VLOOKUP(E19,Crop!$S$3:$T$70,2,FALSE)),0,VLOOKUP(E19,Crop!$S$3:$T$70,2,FALSE))</f>
        <v>4</v>
      </c>
      <c r="G19" s="78">
        <f>IF(ISERROR(HLOOKUP($D$5,Kc!$B$3:$AI$57,plant!F19+3,FALSE)),0,HLOOKUP($D$5,Kc!$B$3:$AI$57,plant!F19+3,FALSE))</f>
        <v>2.1</v>
      </c>
      <c r="H19" s="90">
        <f t="shared" si="1"/>
        <v>3210</v>
      </c>
      <c r="I19" s="91">
        <f t="shared" si="11"/>
        <v>0</v>
      </c>
      <c r="J19" s="91">
        <f t="shared" si="11"/>
        <v>0</v>
      </c>
      <c r="K19" s="91">
        <f t="shared" si="11"/>
        <v>0</v>
      </c>
      <c r="L19" s="91">
        <f t="shared" si="11"/>
        <v>0</v>
      </c>
      <c r="M19" s="91">
        <f t="shared" si="11"/>
        <v>0</v>
      </c>
      <c r="N19" s="91">
        <f t="shared" si="11"/>
        <v>0</v>
      </c>
      <c r="O19" s="91">
        <f t="shared" si="11"/>
        <v>0</v>
      </c>
      <c r="P19" s="91">
        <f t="shared" si="11"/>
        <v>0</v>
      </c>
      <c r="Q19" s="91">
        <f t="shared" si="11"/>
        <v>0</v>
      </c>
      <c r="R19" s="95">
        <f t="shared" si="3"/>
        <v>3210</v>
      </c>
      <c r="S19" s="78">
        <f>IF(ISERROR((H19*G19+I19*G18+J19*G17+K19*G16+L19*G67+M19*G66+N19*G65+O19*G64+P19*G63+Q19*G62)/R19),0,(H19*G19+I19*G18+J19*G17+K19*G16+L19*G67+M19*G66+N19*G65+O19*G64+P19*G63+Q19*G62)/R19)</f>
        <v>2.1</v>
      </c>
      <c r="T19" s="78">
        <f>VLOOKUP($D$7,ETo!$B$4:$P$88,MONTH(D19)+2,FALSE)/4</f>
        <v>29.388608788929055</v>
      </c>
      <c r="U19" s="78">
        <f t="shared" si="4"/>
        <v>68.716078456751021</v>
      </c>
      <c r="V19" s="79">
        <f t="shared" si="5"/>
        <v>158816.60052924298</v>
      </c>
      <c r="W19" s="79">
        <f t="shared" si="6"/>
        <v>0</v>
      </c>
      <c r="X19" s="79">
        <f t="shared" si="7"/>
        <v>0</v>
      </c>
      <c r="Y19" s="79">
        <f t="shared" si="8"/>
        <v>158816.60052924298</v>
      </c>
      <c r="Z19" s="302">
        <f>VLOOKUP(E19,[0]!eff_week,3,FALSE)/1000*R19*1600</f>
        <v>0</v>
      </c>
    </row>
    <row r="20" spans="2:26" x14ac:dyDescent="0.25">
      <c r="B20" s="84">
        <f t="shared" si="9"/>
        <v>39781</v>
      </c>
      <c r="C20" s="85">
        <f t="shared" si="10"/>
        <v>39787</v>
      </c>
      <c r="D20" s="77">
        <f t="shared" si="12"/>
        <v>39787</v>
      </c>
      <c r="E20" s="68">
        <v>5</v>
      </c>
      <c r="F20" s="351">
        <f>IF(ISERROR(VLOOKUP(E20,Crop!$S$3:$T$70,2,FALSE)),0,VLOOKUP(E20,Crop!$S$3:$T$70,2,FALSE))</f>
        <v>5</v>
      </c>
      <c r="G20" s="78">
        <f>IF(ISERROR(HLOOKUP($D$5,Kc!$B$3:$AI$57,plant!F20+3,FALSE)),0,HLOOKUP($D$5,Kc!$B$3:$AI$57,plant!F20+3,FALSE))</f>
        <v>2.1</v>
      </c>
      <c r="H20" s="90">
        <f t="shared" si="1"/>
        <v>3210</v>
      </c>
      <c r="I20" s="91">
        <f t="shared" si="11"/>
        <v>0</v>
      </c>
      <c r="J20" s="91">
        <f t="shared" si="11"/>
        <v>0</v>
      </c>
      <c r="K20" s="91">
        <f t="shared" si="11"/>
        <v>0</v>
      </c>
      <c r="L20" s="91">
        <f t="shared" si="11"/>
        <v>0</v>
      </c>
      <c r="M20" s="91">
        <f t="shared" si="11"/>
        <v>0</v>
      </c>
      <c r="N20" s="91">
        <f t="shared" si="11"/>
        <v>0</v>
      </c>
      <c r="O20" s="91">
        <f t="shared" si="11"/>
        <v>0</v>
      </c>
      <c r="P20" s="91">
        <f t="shared" si="11"/>
        <v>0</v>
      </c>
      <c r="Q20" s="91">
        <f t="shared" si="11"/>
        <v>0</v>
      </c>
      <c r="R20" s="95">
        <f t="shared" si="3"/>
        <v>3210</v>
      </c>
      <c r="S20" s="78">
        <f>IF(ISERROR((H20*G20+I20*G19+J20*G18+K20*G17+L20*G16+M20*G67+N20*G66+O20*G65+P20*G64+Q20*G63)/R20),0,(H20*G20+I20*G19+J20*G18+K20*G17+L20*G16+M20*G67+N20*G66+O20*G65+P20*G64+Q20*G63)/R20)</f>
        <v>2.1</v>
      </c>
      <c r="T20" s="78">
        <f>VLOOKUP($D$7,ETo!$B$4:$P$88,MONTH(D20)+2,FALSE)/4</f>
        <v>28.807219873882463</v>
      </c>
      <c r="U20" s="78">
        <f t="shared" si="4"/>
        <v>67.495161735153175</v>
      </c>
      <c r="V20" s="79">
        <f t="shared" si="5"/>
        <v>155994.81780228604</v>
      </c>
      <c r="W20" s="79">
        <f t="shared" si="6"/>
        <v>0</v>
      </c>
      <c r="X20" s="79">
        <f t="shared" si="7"/>
        <v>0</v>
      </c>
      <c r="Y20" s="79">
        <f t="shared" si="8"/>
        <v>155994.81780228604</v>
      </c>
      <c r="Z20" s="302">
        <f>VLOOKUP(E20,[0]!eff_week,3,FALSE)/1000*R20*1600</f>
        <v>9316.7040000000015</v>
      </c>
    </row>
    <row r="21" spans="2:26" x14ac:dyDescent="0.25">
      <c r="B21" s="84">
        <f t="shared" si="9"/>
        <v>39788</v>
      </c>
      <c r="C21" s="85">
        <f t="shared" si="10"/>
        <v>39794</v>
      </c>
      <c r="D21" s="77">
        <f t="shared" si="12"/>
        <v>39794</v>
      </c>
      <c r="E21" s="68">
        <v>6</v>
      </c>
      <c r="F21" s="351">
        <f>IF(ISERROR(VLOOKUP(E21,Crop!$S$3:$T$70,2,FALSE)),0,VLOOKUP(E21,Crop!$S$3:$T$70,2,FALSE))</f>
        <v>6</v>
      </c>
      <c r="G21" s="78">
        <f>IF(ISERROR(HLOOKUP($D$5,Kc!$B$3:$AI$57,plant!F21+3,FALSE)),0,HLOOKUP($D$5,Kc!$B$3:$AI$57,plant!F21+3,FALSE))</f>
        <v>2.46</v>
      </c>
      <c r="H21" s="90">
        <f t="shared" si="1"/>
        <v>3210</v>
      </c>
      <c r="I21" s="91">
        <f t="shared" si="11"/>
        <v>0</v>
      </c>
      <c r="J21" s="91">
        <f t="shared" si="11"/>
        <v>0</v>
      </c>
      <c r="K21" s="91">
        <f t="shared" si="11"/>
        <v>0</v>
      </c>
      <c r="L21" s="91">
        <f t="shared" si="11"/>
        <v>0</v>
      </c>
      <c r="M21" s="91">
        <f t="shared" si="11"/>
        <v>0</v>
      </c>
      <c r="N21" s="91">
        <f t="shared" si="11"/>
        <v>0</v>
      </c>
      <c r="O21" s="91">
        <f t="shared" si="11"/>
        <v>0</v>
      </c>
      <c r="P21" s="91">
        <f t="shared" si="11"/>
        <v>0</v>
      </c>
      <c r="Q21" s="91">
        <f t="shared" si="11"/>
        <v>0</v>
      </c>
      <c r="R21" s="95">
        <f t="shared" si="3"/>
        <v>3210</v>
      </c>
      <c r="S21" s="78">
        <f>IF(ISERROR((H21*G21+I21*G20+J21*G19+K21*G18+L21*G17+M21*G16+N21*G67+O21*G66+P21*G65+Q21*G64)/R21),0,(H21*G21+I21*G20+J21*G19+K21*G18+L21*G17+M21*G16+N21*G67+O21*G66+P21*G65+Q21*G64)/R21)</f>
        <v>2.46</v>
      </c>
      <c r="T21" s="78">
        <f>VLOOKUP($D$7,ETo!$B$4:$P$88,MONTH(D21)+2,FALSE)/4</f>
        <v>28.807219873882463</v>
      </c>
      <c r="U21" s="78">
        <f t="shared" si="4"/>
        <v>77.86576088975086</v>
      </c>
      <c r="V21" s="79">
        <f t="shared" si="5"/>
        <v>179963.34656839218</v>
      </c>
      <c r="W21" s="79">
        <f t="shared" si="6"/>
        <v>0</v>
      </c>
      <c r="X21" s="79">
        <f t="shared" si="7"/>
        <v>0</v>
      </c>
      <c r="Y21" s="79">
        <f t="shared" si="8"/>
        <v>179963.34656839218</v>
      </c>
      <c r="Z21" s="302">
        <f>VLOOKUP(E21,[0]!eff_week,3,FALSE)/1000*R21*1600</f>
        <v>10333.632</v>
      </c>
    </row>
    <row r="22" spans="2:26" x14ac:dyDescent="0.25">
      <c r="B22" s="84">
        <f t="shared" si="9"/>
        <v>39795</v>
      </c>
      <c r="C22" s="85">
        <f t="shared" si="10"/>
        <v>39801</v>
      </c>
      <c r="D22" s="77">
        <f t="shared" si="12"/>
        <v>39801</v>
      </c>
      <c r="E22" s="68">
        <v>7</v>
      </c>
      <c r="F22" s="351">
        <f>IF(ISERROR(VLOOKUP(E22,Crop!$S$3:$T$70,2,FALSE)),0,VLOOKUP(E22,Crop!$S$3:$T$70,2,FALSE))</f>
        <v>7</v>
      </c>
      <c r="G22" s="78">
        <f>IF(ISERROR(HLOOKUP($D$5,Kc!$B$3:$AI$57,plant!F22+3,FALSE)),0,HLOOKUP($D$5,Kc!$B$3:$AI$57,plant!F22+3,FALSE))</f>
        <v>2.46</v>
      </c>
      <c r="H22" s="90">
        <f t="shared" si="1"/>
        <v>3210</v>
      </c>
      <c r="I22" s="91">
        <f t="shared" si="11"/>
        <v>0</v>
      </c>
      <c r="J22" s="91">
        <f t="shared" si="11"/>
        <v>0</v>
      </c>
      <c r="K22" s="91">
        <f t="shared" si="11"/>
        <v>0</v>
      </c>
      <c r="L22" s="91">
        <f t="shared" si="11"/>
        <v>0</v>
      </c>
      <c r="M22" s="91">
        <f t="shared" si="11"/>
        <v>0</v>
      </c>
      <c r="N22" s="91">
        <f t="shared" si="11"/>
        <v>0</v>
      </c>
      <c r="O22" s="91">
        <f t="shared" si="11"/>
        <v>0</v>
      </c>
      <c r="P22" s="91">
        <f t="shared" si="11"/>
        <v>0</v>
      </c>
      <c r="Q22" s="91">
        <f t="shared" si="11"/>
        <v>0</v>
      </c>
      <c r="R22" s="95">
        <f t="shared" si="3"/>
        <v>3210</v>
      </c>
      <c r="S22" s="78">
        <f>IF(ISERROR((H22*G22+I22*G21+J22*G20+K22*G19+L22*G18+M22*G17+N22*G16+O22*G67+P22*G66+Q22*G65)/R22),0,(H22*G22+I22*G21+J22*G20+K22*G19+L22*G18+M22*G17+N22*G16+O22*G67+P22*G66+Q22*G65)/R22)</f>
        <v>2.46</v>
      </c>
      <c r="T22" s="78">
        <f>VLOOKUP($D$7,ETo!$B$4:$P$88,MONTH(D22)+2,FALSE)/4</f>
        <v>28.807219873882463</v>
      </c>
      <c r="U22" s="78">
        <f t="shared" si="4"/>
        <v>77.86576088975086</v>
      </c>
      <c r="V22" s="79">
        <f t="shared" si="5"/>
        <v>179963.34656839218</v>
      </c>
      <c r="W22" s="79">
        <f t="shared" si="6"/>
        <v>0</v>
      </c>
      <c r="X22" s="79">
        <f t="shared" si="7"/>
        <v>0</v>
      </c>
      <c r="Y22" s="79">
        <f t="shared" si="8"/>
        <v>179963.34656839218</v>
      </c>
      <c r="Z22" s="302">
        <f>VLOOKUP(E22,[0]!eff_week,3,FALSE)/1000*R22*1600</f>
        <v>0</v>
      </c>
    </row>
    <row r="23" spans="2:26" x14ac:dyDescent="0.25">
      <c r="B23" s="84">
        <f t="shared" si="9"/>
        <v>39802</v>
      </c>
      <c r="C23" s="85">
        <f t="shared" si="10"/>
        <v>39808</v>
      </c>
      <c r="D23" s="77">
        <f t="shared" si="12"/>
        <v>39808</v>
      </c>
      <c r="E23" s="68">
        <v>8</v>
      </c>
      <c r="F23" s="351">
        <f>IF(ISERROR(VLOOKUP(E23,Crop!$S$3:$T$70,2,FALSE)),0,VLOOKUP(E23,Crop!$S$3:$T$70,2,FALSE))</f>
        <v>8</v>
      </c>
      <c r="G23" s="78">
        <f>IF(ISERROR(HLOOKUP($D$5,Kc!$B$3:$AI$57,plant!F23+3,FALSE)),0,HLOOKUP($D$5,Kc!$B$3:$AI$57,plant!F23+3,FALSE))</f>
        <v>2.46</v>
      </c>
      <c r="H23" s="90">
        <f t="shared" si="1"/>
        <v>3210</v>
      </c>
      <c r="I23" s="91">
        <f t="shared" si="11"/>
        <v>0</v>
      </c>
      <c r="J23" s="91">
        <f t="shared" si="11"/>
        <v>0</v>
      </c>
      <c r="K23" s="91">
        <f t="shared" si="11"/>
        <v>0</v>
      </c>
      <c r="L23" s="91">
        <f t="shared" si="11"/>
        <v>0</v>
      </c>
      <c r="M23" s="91">
        <f t="shared" si="11"/>
        <v>0</v>
      </c>
      <c r="N23" s="91">
        <f t="shared" si="11"/>
        <v>0</v>
      </c>
      <c r="O23" s="91">
        <f t="shared" si="11"/>
        <v>0</v>
      </c>
      <c r="P23" s="91">
        <f t="shared" si="11"/>
        <v>0</v>
      </c>
      <c r="Q23" s="91">
        <f t="shared" si="11"/>
        <v>0</v>
      </c>
      <c r="R23" s="95">
        <f t="shared" si="3"/>
        <v>3210</v>
      </c>
      <c r="S23" s="78">
        <f>IF(ISERROR((H23*G23+I23*G22+J23*G21+K23*G20+L23*G19+M23*G18+N23*G17+O23*G16+P23*G67+Q23*G66)/R23),0,(H23*G23+I23*G22+J23*G21+K23*G20+L23*G19+M23*G18+N23*G17+O23*G16+P23*G67+Q23*G66)/R23)</f>
        <v>2.46</v>
      </c>
      <c r="T23" s="78">
        <f>VLOOKUP($D$7,ETo!$B$4:$P$88,MONTH(D23)+2,FALSE)/4</f>
        <v>28.807219873882463</v>
      </c>
      <c r="U23" s="78">
        <f t="shared" si="4"/>
        <v>77.86576088975086</v>
      </c>
      <c r="V23" s="79">
        <f t="shared" si="5"/>
        <v>179963.34656839218</v>
      </c>
      <c r="W23" s="79">
        <f t="shared" si="6"/>
        <v>0</v>
      </c>
      <c r="X23" s="79">
        <f t="shared" si="7"/>
        <v>0</v>
      </c>
      <c r="Y23" s="79">
        <f t="shared" si="8"/>
        <v>179963.34656839218</v>
      </c>
      <c r="Z23" s="302">
        <f>VLOOKUP(E23,[0]!eff_week,3,FALSE)/1000*R23*1600</f>
        <v>0</v>
      </c>
    </row>
    <row r="24" spans="2:26" x14ac:dyDescent="0.25">
      <c r="B24" s="84">
        <f t="shared" si="9"/>
        <v>39809</v>
      </c>
      <c r="C24" s="85">
        <f t="shared" si="10"/>
        <v>39815</v>
      </c>
      <c r="D24" s="77">
        <f t="shared" si="12"/>
        <v>39815</v>
      </c>
      <c r="E24" s="68">
        <v>9</v>
      </c>
      <c r="F24" s="351">
        <f>IF(ISERROR(VLOOKUP(E24,Crop!$S$3:$T$70,2,FALSE)),0,VLOOKUP(E24,Crop!$S$3:$T$70,2,FALSE))</f>
        <v>9</v>
      </c>
      <c r="G24" s="78">
        <f>IF(ISERROR(HLOOKUP($D$5,Kc!$B$3:$AI$57,plant!F24+3,FALSE)),0,HLOOKUP($D$5,Kc!$B$3:$AI$57,plant!F24+3,FALSE))</f>
        <v>2.46</v>
      </c>
      <c r="H24" s="90">
        <f t="shared" si="1"/>
        <v>3210</v>
      </c>
      <c r="I24" s="91">
        <f t="shared" si="11"/>
        <v>0</v>
      </c>
      <c r="J24" s="91">
        <f t="shared" si="11"/>
        <v>0</v>
      </c>
      <c r="K24" s="91">
        <f t="shared" si="11"/>
        <v>0</v>
      </c>
      <c r="L24" s="91">
        <f t="shared" si="11"/>
        <v>0</v>
      </c>
      <c r="M24" s="91">
        <f t="shared" si="11"/>
        <v>0</v>
      </c>
      <c r="N24" s="91">
        <f t="shared" si="11"/>
        <v>0</v>
      </c>
      <c r="O24" s="91">
        <f t="shared" si="11"/>
        <v>0</v>
      </c>
      <c r="P24" s="91">
        <f t="shared" si="11"/>
        <v>0</v>
      </c>
      <c r="Q24" s="91">
        <f t="shared" si="11"/>
        <v>0</v>
      </c>
      <c r="R24" s="95">
        <f t="shared" si="3"/>
        <v>3210</v>
      </c>
      <c r="S24" s="78">
        <f>IF(ISERROR((H24*G24+I24*G23+J24*G22+K24*G21+L24*G20+M24*G19+N24*G18+O24*G17+P24*G16+Q24*G67)/R24),0,(H24*G24+I24*G23+J24*G22+K24*G21+L24*G20+M24*G19+N24*G18+O24*G17+P24*G16+Q24*G67)/R24)</f>
        <v>2.46</v>
      </c>
      <c r="T24" s="78">
        <f>VLOOKUP($D$7,ETo!$B$4:$P$88,MONTH(D24)+2,FALSE)/4</f>
        <v>28.717985178669089</v>
      </c>
      <c r="U24" s="78">
        <f t="shared" si="4"/>
        <v>77.646243539525955</v>
      </c>
      <c r="V24" s="79">
        <f t="shared" si="5"/>
        <v>179455.99806855241</v>
      </c>
      <c r="W24" s="79">
        <f t="shared" si="6"/>
        <v>0</v>
      </c>
      <c r="X24" s="79">
        <f t="shared" si="7"/>
        <v>0</v>
      </c>
      <c r="Y24" s="79">
        <f t="shared" si="8"/>
        <v>179455.99806855241</v>
      </c>
      <c r="Z24" s="302">
        <f>VLOOKUP(E24,[0]!eff_week,3,FALSE)/1000*R24*1600</f>
        <v>41534.832000000002</v>
      </c>
    </row>
    <row r="25" spans="2:26" x14ac:dyDescent="0.25">
      <c r="B25" s="84">
        <f t="shared" si="9"/>
        <v>39816</v>
      </c>
      <c r="C25" s="85">
        <f t="shared" si="10"/>
        <v>39822</v>
      </c>
      <c r="D25" s="77">
        <f t="shared" si="12"/>
        <v>39822</v>
      </c>
      <c r="E25" s="68">
        <v>10</v>
      </c>
      <c r="F25" s="351">
        <f>IF(ISERROR(VLOOKUP(E25,Crop!$S$3:$T$70,2,FALSE)),0,VLOOKUP(E25,Crop!$S$3:$T$70,2,FALSE))</f>
        <v>10</v>
      </c>
      <c r="G25" s="78">
        <f>IF(ISERROR(HLOOKUP($D$5,Kc!$B$3:$AI$57,plant!F25+3,FALSE)),0,HLOOKUP($D$5,Kc!$B$3:$AI$57,plant!F25+3,FALSE))</f>
        <v>2.5299999999999998</v>
      </c>
      <c r="H25" s="90">
        <f t="shared" si="1"/>
        <v>3210</v>
      </c>
      <c r="I25" s="91">
        <f t="shared" si="11"/>
        <v>0</v>
      </c>
      <c r="J25" s="91">
        <f t="shared" si="11"/>
        <v>0</v>
      </c>
      <c r="K25" s="91">
        <f t="shared" si="11"/>
        <v>0</v>
      </c>
      <c r="L25" s="91">
        <f t="shared" si="11"/>
        <v>0</v>
      </c>
      <c r="M25" s="91">
        <f t="shared" si="11"/>
        <v>0</v>
      </c>
      <c r="N25" s="91">
        <f t="shared" si="11"/>
        <v>0</v>
      </c>
      <c r="O25" s="91">
        <f t="shared" si="11"/>
        <v>0</v>
      </c>
      <c r="P25" s="91">
        <f t="shared" si="11"/>
        <v>0</v>
      </c>
      <c r="Q25" s="91">
        <f t="shared" si="11"/>
        <v>0</v>
      </c>
      <c r="R25" s="95">
        <f t="shared" si="3"/>
        <v>3210</v>
      </c>
      <c r="S25" s="78">
        <f t="shared" ref="S25:S67" si="13">IF(ISERROR((H25*G25+I25*G24+J25*G23+K25*G22+L25*G21+M25*G20+N25*G19+O25*G18+P25*G17+Q25*G16)/R25),0,(H25*G25+I25*G24+J25*G23+K25*G22+L25*G21+M25*G20+N25*G19+O25*G18+P25*G17+Q25*G16)/R25)</f>
        <v>2.5299999999999998</v>
      </c>
      <c r="T25" s="78">
        <f>VLOOKUP($D$7,ETo!$B$4:$P$88,MONTH(D25)+2,FALSE)/4</f>
        <v>28.717985178669089</v>
      </c>
      <c r="U25" s="78">
        <f t="shared" si="4"/>
        <v>79.656502502032794</v>
      </c>
      <c r="V25" s="79">
        <f t="shared" si="5"/>
        <v>184102.10858269822</v>
      </c>
      <c r="W25" s="79">
        <f t="shared" si="6"/>
        <v>0</v>
      </c>
      <c r="X25" s="79">
        <f t="shared" si="7"/>
        <v>0</v>
      </c>
      <c r="Y25" s="79">
        <f t="shared" si="8"/>
        <v>184102.10858269822</v>
      </c>
      <c r="Z25" s="302">
        <f>VLOOKUP(E25,[0]!eff_week,3,FALSE)/1000*R25*1600</f>
        <v>0</v>
      </c>
    </row>
    <row r="26" spans="2:26" x14ac:dyDescent="0.25">
      <c r="B26" s="84">
        <f t="shared" si="9"/>
        <v>39823</v>
      </c>
      <c r="C26" s="85">
        <f t="shared" si="10"/>
        <v>39829</v>
      </c>
      <c r="D26" s="77">
        <f t="shared" si="12"/>
        <v>39829</v>
      </c>
      <c r="E26" s="68">
        <v>11</v>
      </c>
      <c r="F26" s="351">
        <f>IF(ISERROR(VLOOKUP(E26,Crop!$S$3:$T$70,2,FALSE)),0,VLOOKUP(E26,Crop!$S$3:$T$70,2,FALSE))</f>
        <v>11</v>
      </c>
      <c r="G26" s="78">
        <f>IF(ISERROR(HLOOKUP($D$5,Kc!$B$3:$AI$57,plant!F26+3,FALSE)),0,HLOOKUP($D$5,Kc!$B$3:$AI$57,plant!F26+3,FALSE))</f>
        <v>2.5299999999999998</v>
      </c>
      <c r="H26" s="90">
        <f t="shared" si="1"/>
        <v>3210</v>
      </c>
      <c r="I26" s="91">
        <f t="shared" si="11"/>
        <v>0</v>
      </c>
      <c r="J26" s="91">
        <f t="shared" si="11"/>
        <v>0</v>
      </c>
      <c r="K26" s="91">
        <f t="shared" si="11"/>
        <v>0</v>
      </c>
      <c r="L26" s="91">
        <f t="shared" si="11"/>
        <v>0</v>
      </c>
      <c r="M26" s="91">
        <f t="shared" si="11"/>
        <v>0</v>
      </c>
      <c r="N26" s="91">
        <f t="shared" si="11"/>
        <v>0</v>
      </c>
      <c r="O26" s="91">
        <f t="shared" si="11"/>
        <v>0</v>
      </c>
      <c r="P26" s="91">
        <f t="shared" si="11"/>
        <v>0</v>
      </c>
      <c r="Q26" s="91">
        <f t="shared" si="11"/>
        <v>0</v>
      </c>
      <c r="R26" s="95">
        <f t="shared" si="3"/>
        <v>3210</v>
      </c>
      <c r="S26" s="78">
        <f t="shared" si="13"/>
        <v>2.5299999999999998</v>
      </c>
      <c r="T26" s="78">
        <f>VLOOKUP($D$7,ETo!$B$4:$P$88,MONTH(D26)+2,FALSE)/4</f>
        <v>28.717985178669089</v>
      </c>
      <c r="U26" s="78">
        <f t="shared" si="4"/>
        <v>79.656502502032794</v>
      </c>
      <c r="V26" s="79">
        <f t="shared" si="5"/>
        <v>184102.10858269822</v>
      </c>
      <c r="W26" s="79">
        <f t="shared" si="6"/>
        <v>0</v>
      </c>
      <c r="X26" s="79">
        <f t="shared" si="7"/>
        <v>0</v>
      </c>
      <c r="Y26" s="79">
        <f t="shared" si="8"/>
        <v>184102.10858269822</v>
      </c>
      <c r="Z26" s="302">
        <f>VLOOKUP(E26,[0]!eff_week,3,FALSE)/1000*R26*1600</f>
        <v>0</v>
      </c>
    </row>
    <row r="27" spans="2:26" x14ac:dyDescent="0.25">
      <c r="B27" s="84">
        <f t="shared" si="9"/>
        <v>39830</v>
      </c>
      <c r="C27" s="85">
        <f t="shared" si="10"/>
        <v>39836</v>
      </c>
      <c r="D27" s="77">
        <f t="shared" si="12"/>
        <v>39836</v>
      </c>
      <c r="E27" s="68">
        <v>12</v>
      </c>
      <c r="F27" s="351">
        <f>IF(ISERROR(VLOOKUP(E27,Crop!$S$3:$T$70,2,FALSE)),0,VLOOKUP(E27,Crop!$S$3:$T$70,2,FALSE))</f>
        <v>12</v>
      </c>
      <c r="G27" s="78">
        <f>IF(ISERROR(HLOOKUP($D$5,Kc!$B$3:$AI$57,plant!F27+3,FALSE)),0,HLOOKUP($D$5,Kc!$B$3:$AI$57,plant!F27+3,FALSE))</f>
        <v>2.5299999999999998</v>
      </c>
      <c r="H27" s="90">
        <f t="shared" si="1"/>
        <v>3210</v>
      </c>
      <c r="I27" s="91">
        <f t="shared" ref="I27:Q36" si="14">IF(H26&gt;0,IF(I$15&gt;$E$9,0,VLOOKUP(I$15,$F$3:$G$12,2,FALSE)),0)</f>
        <v>0</v>
      </c>
      <c r="J27" s="91">
        <f t="shared" si="14"/>
        <v>0</v>
      </c>
      <c r="K27" s="91">
        <f t="shared" si="14"/>
        <v>0</v>
      </c>
      <c r="L27" s="91">
        <f t="shared" si="14"/>
        <v>0</v>
      </c>
      <c r="M27" s="91">
        <f t="shared" si="14"/>
        <v>0</v>
      </c>
      <c r="N27" s="91">
        <f t="shared" si="14"/>
        <v>0</v>
      </c>
      <c r="O27" s="91">
        <f t="shared" si="14"/>
        <v>0</v>
      </c>
      <c r="P27" s="91">
        <f t="shared" si="14"/>
        <v>0</v>
      </c>
      <c r="Q27" s="91">
        <f t="shared" si="14"/>
        <v>0</v>
      </c>
      <c r="R27" s="95">
        <f t="shared" si="3"/>
        <v>3210</v>
      </c>
      <c r="S27" s="78">
        <f t="shared" si="13"/>
        <v>2.5299999999999998</v>
      </c>
      <c r="T27" s="78">
        <f>VLOOKUP($D$7,ETo!$B$4:$P$88,MONTH(D27)+2,FALSE)/4</f>
        <v>28.717985178669089</v>
      </c>
      <c r="U27" s="78">
        <f t="shared" si="4"/>
        <v>79.656502502032794</v>
      </c>
      <c r="V27" s="79">
        <f t="shared" si="5"/>
        <v>184102.10858269822</v>
      </c>
      <c r="W27" s="79">
        <f t="shared" si="6"/>
        <v>0</v>
      </c>
      <c r="X27" s="79">
        <f t="shared" si="7"/>
        <v>0</v>
      </c>
      <c r="Y27" s="79">
        <f t="shared" si="8"/>
        <v>184102.10858269822</v>
      </c>
      <c r="Z27" s="302">
        <f>VLOOKUP(E27,[0]!eff_week,3,FALSE)/1000*R27*1600</f>
        <v>0</v>
      </c>
    </row>
    <row r="28" spans="2:26" x14ac:dyDescent="0.25">
      <c r="B28" s="84">
        <f t="shared" si="9"/>
        <v>39837</v>
      </c>
      <c r="C28" s="85">
        <f t="shared" si="10"/>
        <v>39843</v>
      </c>
      <c r="D28" s="77">
        <f t="shared" si="12"/>
        <v>39843</v>
      </c>
      <c r="E28" s="68">
        <v>13</v>
      </c>
      <c r="F28" s="351">
        <f>IF(ISERROR(VLOOKUP(E28,Crop!$S$3:$T$70,2,FALSE)),0,VLOOKUP(E28,Crop!$S$3:$T$70,2,FALSE))</f>
        <v>13</v>
      </c>
      <c r="G28" s="78">
        <f>IF(ISERROR(HLOOKUP($D$5,Kc!$B$3:$AI$57,plant!F28+3,FALSE)),0,HLOOKUP($D$5,Kc!$B$3:$AI$57,plant!F28+3,FALSE))</f>
        <v>2.5299999999999998</v>
      </c>
      <c r="H28" s="90">
        <f t="shared" si="1"/>
        <v>3210</v>
      </c>
      <c r="I28" s="91">
        <f t="shared" si="14"/>
        <v>0</v>
      </c>
      <c r="J28" s="91">
        <f t="shared" si="14"/>
        <v>0</v>
      </c>
      <c r="K28" s="91">
        <f t="shared" si="14"/>
        <v>0</v>
      </c>
      <c r="L28" s="91">
        <f t="shared" si="14"/>
        <v>0</v>
      </c>
      <c r="M28" s="91">
        <f t="shared" si="14"/>
        <v>0</v>
      </c>
      <c r="N28" s="91">
        <f t="shared" si="14"/>
        <v>0</v>
      </c>
      <c r="O28" s="91">
        <f t="shared" si="14"/>
        <v>0</v>
      </c>
      <c r="P28" s="91">
        <f t="shared" si="14"/>
        <v>0</v>
      </c>
      <c r="Q28" s="91">
        <f t="shared" si="14"/>
        <v>0</v>
      </c>
      <c r="R28" s="95">
        <f t="shared" si="3"/>
        <v>3210</v>
      </c>
      <c r="S28" s="78">
        <f t="shared" si="13"/>
        <v>2.5299999999999998</v>
      </c>
      <c r="T28" s="78">
        <f>VLOOKUP($D$7,ETo!$B$4:$P$88,MONTH(D28)+2,FALSE)/4</f>
        <v>28.717985178669089</v>
      </c>
      <c r="U28" s="78">
        <f t="shared" si="4"/>
        <v>79.656502502032794</v>
      </c>
      <c r="V28" s="79">
        <f t="shared" si="5"/>
        <v>184102.10858269822</v>
      </c>
      <c r="W28" s="79">
        <f t="shared" si="6"/>
        <v>0</v>
      </c>
      <c r="X28" s="79">
        <f t="shared" si="7"/>
        <v>0</v>
      </c>
      <c r="Y28" s="79">
        <f t="shared" si="8"/>
        <v>184102.10858269822</v>
      </c>
      <c r="Z28" s="302">
        <f>VLOOKUP(E28,[0]!eff_week,3,FALSE)/1000*R28*1600</f>
        <v>0</v>
      </c>
    </row>
    <row r="29" spans="2:26" x14ac:dyDescent="0.25">
      <c r="B29" s="84">
        <f t="shared" si="9"/>
        <v>39844</v>
      </c>
      <c r="C29" s="85">
        <f t="shared" si="10"/>
        <v>39850</v>
      </c>
      <c r="D29" s="77">
        <f t="shared" si="12"/>
        <v>39850</v>
      </c>
      <c r="E29" s="68">
        <v>14</v>
      </c>
      <c r="F29" s="351">
        <f>IF(ISERROR(VLOOKUP(E29,Crop!$S$3:$T$70,2,FALSE)),0,VLOOKUP(E29,Crop!$S$3:$T$70,2,FALSE))</f>
        <v>14</v>
      </c>
      <c r="G29" s="78">
        <f>IF(ISERROR(HLOOKUP($D$5,Kc!$B$3:$AI$57,plant!F29+3,FALSE)),0,HLOOKUP($D$5,Kc!$B$3:$AI$57,plant!F29+3,FALSE))</f>
        <v>2.2799999999999998</v>
      </c>
      <c r="H29" s="90">
        <f t="shared" si="1"/>
        <v>3210</v>
      </c>
      <c r="I29" s="91">
        <f t="shared" si="14"/>
        <v>0</v>
      </c>
      <c r="J29" s="91">
        <f t="shared" si="14"/>
        <v>0</v>
      </c>
      <c r="K29" s="91">
        <f t="shared" si="14"/>
        <v>0</v>
      </c>
      <c r="L29" s="91">
        <f t="shared" si="14"/>
        <v>0</v>
      </c>
      <c r="M29" s="91">
        <f t="shared" si="14"/>
        <v>0</v>
      </c>
      <c r="N29" s="91">
        <f t="shared" si="14"/>
        <v>0</v>
      </c>
      <c r="O29" s="91">
        <f t="shared" si="14"/>
        <v>0</v>
      </c>
      <c r="P29" s="91">
        <f t="shared" si="14"/>
        <v>0</v>
      </c>
      <c r="Q29" s="91">
        <f t="shared" si="14"/>
        <v>0</v>
      </c>
      <c r="R29" s="95">
        <f t="shared" si="3"/>
        <v>3210</v>
      </c>
      <c r="S29" s="78">
        <f t="shared" si="13"/>
        <v>2.2799999999999998</v>
      </c>
      <c r="T29" s="78">
        <f>VLOOKUP($D$7,ETo!$B$4:$P$88,MONTH(D29)+2,FALSE)/4</f>
        <v>30.830720496422146</v>
      </c>
      <c r="U29" s="78">
        <f t="shared" si="4"/>
        <v>77.294042731842481</v>
      </c>
      <c r="V29" s="79">
        <f t="shared" si="5"/>
        <v>178641.99156183438</v>
      </c>
      <c r="W29" s="79">
        <f t="shared" si="6"/>
        <v>0</v>
      </c>
      <c r="X29" s="79">
        <f t="shared" si="7"/>
        <v>0</v>
      </c>
      <c r="Y29" s="79">
        <f t="shared" si="8"/>
        <v>178641.99156183438</v>
      </c>
      <c r="Z29" s="302">
        <f>VLOOKUP(E29,[0]!eff_week,3,FALSE)/1000*R29*1600</f>
        <v>0</v>
      </c>
    </row>
    <row r="30" spans="2:26" x14ac:dyDescent="0.25">
      <c r="B30" s="84">
        <f t="shared" si="9"/>
        <v>39851</v>
      </c>
      <c r="C30" s="85">
        <f t="shared" si="10"/>
        <v>39857</v>
      </c>
      <c r="D30" s="77">
        <f t="shared" si="12"/>
        <v>39857</v>
      </c>
      <c r="E30" s="68">
        <v>15</v>
      </c>
      <c r="F30" s="351">
        <f>IF(ISERROR(VLOOKUP(E30,Crop!$S$3:$T$70,2,FALSE)),0,VLOOKUP(E30,Crop!$S$3:$T$70,2,FALSE))</f>
        <v>15</v>
      </c>
      <c r="G30" s="78">
        <f>IF(ISERROR(HLOOKUP($D$5,Kc!$B$3:$AI$57,plant!F30+3,FALSE)),0,HLOOKUP($D$5,Kc!$B$3:$AI$57,plant!F30+3,FALSE))</f>
        <v>2.2799999999999998</v>
      </c>
      <c r="H30" s="90">
        <f t="shared" si="1"/>
        <v>3210</v>
      </c>
      <c r="I30" s="91">
        <f t="shared" si="14"/>
        <v>0</v>
      </c>
      <c r="J30" s="91">
        <f t="shared" si="14"/>
        <v>0</v>
      </c>
      <c r="K30" s="91">
        <f t="shared" si="14"/>
        <v>0</v>
      </c>
      <c r="L30" s="91">
        <f t="shared" si="14"/>
        <v>0</v>
      </c>
      <c r="M30" s="91">
        <f t="shared" si="14"/>
        <v>0</v>
      </c>
      <c r="N30" s="91">
        <f t="shared" si="14"/>
        <v>0</v>
      </c>
      <c r="O30" s="91">
        <f t="shared" si="14"/>
        <v>0</v>
      </c>
      <c r="P30" s="91">
        <f t="shared" si="14"/>
        <v>0</v>
      </c>
      <c r="Q30" s="91">
        <f t="shared" si="14"/>
        <v>0</v>
      </c>
      <c r="R30" s="95">
        <f t="shared" si="3"/>
        <v>3210</v>
      </c>
      <c r="S30" s="78">
        <f t="shared" si="13"/>
        <v>2.2799999999999998</v>
      </c>
      <c r="T30" s="78">
        <f>VLOOKUP($D$7,ETo!$B$4:$P$88,MONTH(D30)+2,FALSE)/4</f>
        <v>30.830720496422146</v>
      </c>
      <c r="U30" s="78">
        <f t="shared" si="4"/>
        <v>77.294042731842481</v>
      </c>
      <c r="V30" s="79">
        <f t="shared" si="5"/>
        <v>178641.99156183438</v>
      </c>
      <c r="W30" s="79">
        <f t="shared" si="6"/>
        <v>0</v>
      </c>
      <c r="X30" s="79">
        <f t="shared" si="7"/>
        <v>0</v>
      </c>
      <c r="Y30" s="79">
        <f t="shared" si="8"/>
        <v>178641.99156183438</v>
      </c>
      <c r="Z30" s="302">
        <f>VLOOKUP(E30,[0]!eff_week,3,FALSE)/1000*R30*1600</f>
        <v>0</v>
      </c>
    </row>
    <row r="31" spans="2:26" x14ac:dyDescent="0.25">
      <c r="B31" s="84">
        <f t="shared" si="9"/>
        <v>39858</v>
      </c>
      <c r="C31" s="85">
        <f t="shared" si="10"/>
        <v>39864</v>
      </c>
      <c r="D31" s="77">
        <f t="shared" si="12"/>
        <v>39864</v>
      </c>
      <c r="E31" s="68">
        <v>16</v>
      </c>
      <c r="F31" s="351">
        <f>IF(ISERROR(VLOOKUP(E31,Crop!$S$3:$T$70,2,FALSE)),0,VLOOKUP(E31,Crop!$S$3:$T$70,2,FALSE))</f>
        <v>16</v>
      </c>
      <c r="G31" s="78">
        <f>IF(ISERROR(HLOOKUP($D$5,Kc!$B$3:$AI$57,plant!F31+3,FALSE)),0,HLOOKUP($D$5,Kc!$B$3:$AI$57,plant!F31+3,FALSE))</f>
        <v>2.2799999999999998</v>
      </c>
      <c r="H31" s="90">
        <f t="shared" si="1"/>
        <v>3210</v>
      </c>
      <c r="I31" s="91">
        <f t="shared" si="14"/>
        <v>0</v>
      </c>
      <c r="J31" s="91">
        <f t="shared" si="14"/>
        <v>0</v>
      </c>
      <c r="K31" s="91">
        <f t="shared" si="14"/>
        <v>0</v>
      </c>
      <c r="L31" s="91">
        <f t="shared" si="14"/>
        <v>0</v>
      </c>
      <c r="M31" s="91">
        <f t="shared" si="14"/>
        <v>0</v>
      </c>
      <c r="N31" s="91">
        <f t="shared" si="14"/>
        <v>0</v>
      </c>
      <c r="O31" s="91">
        <f t="shared" si="14"/>
        <v>0</v>
      </c>
      <c r="P31" s="91">
        <f t="shared" si="14"/>
        <v>0</v>
      </c>
      <c r="Q31" s="91">
        <f t="shared" si="14"/>
        <v>0</v>
      </c>
      <c r="R31" s="95">
        <f t="shared" si="3"/>
        <v>3210</v>
      </c>
      <c r="S31" s="78">
        <f t="shared" si="13"/>
        <v>2.2799999999999998</v>
      </c>
      <c r="T31" s="78">
        <f>VLOOKUP($D$7,ETo!$B$4:$P$88,MONTH(D31)+2,FALSE)/4</f>
        <v>30.830720496422146</v>
      </c>
      <c r="U31" s="78">
        <f t="shared" si="4"/>
        <v>77.294042731842481</v>
      </c>
      <c r="V31" s="79">
        <f t="shared" si="5"/>
        <v>178641.99156183438</v>
      </c>
      <c r="W31" s="79">
        <f t="shared" si="6"/>
        <v>0</v>
      </c>
      <c r="X31" s="79">
        <f t="shared" si="7"/>
        <v>0</v>
      </c>
      <c r="Y31" s="79">
        <f t="shared" si="8"/>
        <v>178641.99156183438</v>
      </c>
      <c r="Z31" s="302">
        <f>VLOOKUP(E31,[0]!eff_week,3,FALSE)/1000*R31*1600</f>
        <v>0</v>
      </c>
    </row>
    <row r="32" spans="2:26" x14ac:dyDescent="0.25">
      <c r="B32" s="84">
        <f t="shared" si="9"/>
        <v>39865</v>
      </c>
      <c r="C32" s="85">
        <f t="shared" si="10"/>
        <v>39871</v>
      </c>
      <c r="D32" s="77">
        <f t="shared" si="12"/>
        <v>39871</v>
      </c>
      <c r="E32" s="68">
        <v>17</v>
      </c>
      <c r="F32" s="351">
        <f>IF(ISERROR(VLOOKUP(E32,Crop!$S$3:$T$70,2,FALSE)),0,VLOOKUP(E32,Crop!$S$3:$T$70,2,FALSE))</f>
        <v>17</v>
      </c>
      <c r="G32" s="78">
        <f>IF(ISERROR(HLOOKUP($D$5,Kc!$B$3:$AI$57,plant!F32+3,FALSE)),0,HLOOKUP($D$5,Kc!$B$3:$AI$57,plant!F32+3,FALSE))</f>
        <v>2.2799999999999998</v>
      </c>
      <c r="H32" s="90">
        <f t="shared" si="1"/>
        <v>3210</v>
      </c>
      <c r="I32" s="91">
        <f t="shared" si="14"/>
        <v>0</v>
      </c>
      <c r="J32" s="91">
        <f t="shared" si="14"/>
        <v>0</v>
      </c>
      <c r="K32" s="91">
        <f t="shared" si="14"/>
        <v>0</v>
      </c>
      <c r="L32" s="91">
        <f t="shared" si="14"/>
        <v>0</v>
      </c>
      <c r="M32" s="91">
        <f t="shared" si="14"/>
        <v>0</v>
      </c>
      <c r="N32" s="91">
        <f t="shared" si="14"/>
        <v>0</v>
      </c>
      <c r="O32" s="91">
        <f t="shared" si="14"/>
        <v>0</v>
      </c>
      <c r="P32" s="91">
        <f t="shared" si="14"/>
        <v>0</v>
      </c>
      <c r="Q32" s="91">
        <f t="shared" si="14"/>
        <v>0</v>
      </c>
      <c r="R32" s="95">
        <f t="shared" si="3"/>
        <v>3210</v>
      </c>
      <c r="S32" s="78">
        <f t="shared" si="13"/>
        <v>2.2799999999999998</v>
      </c>
      <c r="T32" s="78">
        <f>VLOOKUP($D$7,ETo!$B$4:$P$88,MONTH(D32)+2,FALSE)/4</f>
        <v>30.830720496422146</v>
      </c>
      <c r="U32" s="78">
        <f t="shared" si="4"/>
        <v>77.294042731842481</v>
      </c>
      <c r="V32" s="79">
        <f t="shared" si="5"/>
        <v>178641.99156183438</v>
      </c>
      <c r="W32" s="79">
        <f t="shared" si="6"/>
        <v>0</v>
      </c>
      <c r="X32" s="79">
        <f t="shared" si="7"/>
        <v>0</v>
      </c>
      <c r="Y32" s="79">
        <f t="shared" si="8"/>
        <v>178641.99156183438</v>
      </c>
      <c r="Z32" s="302">
        <f>VLOOKUP(E32,[0]!eff_week,3,FALSE)/1000*R32*1600</f>
        <v>0</v>
      </c>
    </row>
    <row r="33" spans="2:26" x14ac:dyDescent="0.25">
      <c r="B33" s="84">
        <f t="shared" si="9"/>
        <v>39872</v>
      </c>
      <c r="C33" s="85">
        <f t="shared" si="10"/>
        <v>39878</v>
      </c>
      <c r="D33" s="77">
        <f t="shared" si="12"/>
        <v>39878</v>
      </c>
      <c r="E33" s="68">
        <v>18</v>
      </c>
      <c r="F33" s="351">
        <f>IF(ISERROR(VLOOKUP(E33,Crop!$S$3:$T$70,2,FALSE)),0,VLOOKUP(E33,Crop!$S$3:$T$70,2,FALSE))</f>
        <v>18</v>
      </c>
      <c r="G33" s="78">
        <f>IF(ISERROR(HLOOKUP($D$5,Kc!$B$3:$AI$57,plant!F33+3,FALSE)),0,HLOOKUP($D$5,Kc!$B$3:$AI$57,plant!F33+3,FALSE))</f>
        <v>2.2799999999999998</v>
      </c>
      <c r="H33" s="90">
        <f t="shared" si="1"/>
        <v>3210</v>
      </c>
      <c r="I33" s="91">
        <f t="shared" si="14"/>
        <v>0</v>
      </c>
      <c r="J33" s="91">
        <f t="shared" si="14"/>
        <v>0</v>
      </c>
      <c r="K33" s="91">
        <f t="shared" si="14"/>
        <v>0</v>
      </c>
      <c r="L33" s="91">
        <f t="shared" si="14"/>
        <v>0</v>
      </c>
      <c r="M33" s="91">
        <f t="shared" si="14"/>
        <v>0</v>
      </c>
      <c r="N33" s="91">
        <f t="shared" si="14"/>
        <v>0</v>
      </c>
      <c r="O33" s="91">
        <f t="shared" si="14"/>
        <v>0</v>
      </c>
      <c r="P33" s="91">
        <f t="shared" si="14"/>
        <v>0</v>
      </c>
      <c r="Q33" s="91">
        <f t="shared" si="14"/>
        <v>0</v>
      </c>
      <c r="R33" s="95">
        <f t="shared" si="3"/>
        <v>3210</v>
      </c>
      <c r="S33" s="78">
        <f t="shared" si="13"/>
        <v>2.2799999999999998</v>
      </c>
      <c r="T33" s="78">
        <f>VLOOKUP($D$7,ETo!$B$4:$P$88,MONTH(D33)+2,FALSE)/4</f>
        <v>40.072642231962874</v>
      </c>
      <c r="U33" s="78">
        <f t="shared" si="4"/>
        <v>98.365624288875338</v>
      </c>
      <c r="V33" s="79">
        <f t="shared" si="5"/>
        <v>227342.6308564487</v>
      </c>
      <c r="W33" s="79">
        <f t="shared" si="6"/>
        <v>0</v>
      </c>
      <c r="X33" s="79">
        <f t="shared" si="7"/>
        <v>0</v>
      </c>
      <c r="Y33" s="79">
        <f t="shared" si="8"/>
        <v>227342.6308564487</v>
      </c>
      <c r="Z33" s="302">
        <f>VLOOKUP(E33,[0]!eff_week,3,FALSE)/1000*R33*1600</f>
        <v>0</v>
      </c>
    </row>
    <row r="34" spans="2:26" x14ac:dyDescent="0.25">
      <c r="B34" s="84">
        <f t="shared" si="9"/>
        <v>39879</v>
      </c>
      <c r="C34" s="85">
        <f t="shared" si="10"/>
        <v>39885</v>
      </c>
      <c r="D34" s="77">
        <f t="shared" si="12"/>
        <v>39885</v>
      </c>
      <c r="E34" s="68">
        <v>19</v>
      </c>
      <c r="F34" s="351">
        <f>IF(ISERROR(VLOOKUP(E34,Crop!$S$3:$T$70,2,FALSE)),0,VLOOKUP(E34,Crop!$S$3:$T$70,2,FALSE))</f>
        <v>19</v>
      </c>
      <c r="G34" s="78">
        <f>IF(ISERROR(HLOOKUP($D$5,Kc!$B$3:$AI$57,plant!F34+3,FALSE)),0,HLOOKUP($D$5,Kc!$B$3:$AI$57,plant!F34+3,FALSE))</f>
        <v>2.29</v>
      </c>
      <c r="H34" s="90">
        <f t="shared" si="1"/>
        <v>3210</v>
      </c>
      <c r="I34" s="91">
        <f t="shared" si="14"/>
        <v>0</v>
      </c>
      <c r="J34" s="91">
        <f t="shared" si="14"/>
        <v>0</v>
      </c>
      <c r="K34" s="91">
        <f t="shared" si="14"/>
        <v>0</v>
      </c>
      <c r="L34" s="91">
        <f t="shared" si="14"/>
        <v>0</v>
      </c>
      <c r="M34" s="91">
        <f t="shared" si="14"/>
        <v>0</v>
      </c>
      <c r="N34" s="91">
        <f t="shared" si="14"/>
        <v>0</v>
      </c>
      <c r="O34" s="91">
        <f t="shared" si="14"/>
        <v>0</v>
      </c>
      <c r="P34" s="91">
        <f t="shared" si="14"/>
        <v>0</v>
      </c>
      <c r="Q34" s="91">
        <f t="shared" si="14"/>
        <v>0</v>
      </c>
      <c r="R34" s="95">
        <f t="shared" si="3"/>
        <v>3210</v>
      </c>
      <c r="S34" s="78">
        <f t="shared" si="13"/>
        <v>2.29</v>
      </c>
      <c r="T34" s="78">
        <f>VLOOKUP($D$7,ETo!$B$4:$P$88,MONTH(D34)+2,FALSE)/4</f>
        <v>40.072642231962874</v>
      </c>
      <c r="U34" s="78">
        <f t="shared" si="4"/>
        <v>98.766350711194988</v>
      </c>
      <c r="V34" s="79">
        <f t="shared" si="5"/>
        <v>228268.7897637139</v>
      </c>
      <c r="W34" s="79">
        <f t="shared" si="6"/>
        <v>0</v>
      </c>
      <c r="X34" s="79">
        <f t="shared" si="7"/>
        <v>0</v>
      </c>
      <c r="Y34" s="79">
        <f t="shared" si="8"/>
        <v>228268.7897637139</v>
      </c>
      <c r="Z34" s="302">
        <f>VLOOKUP(E34,[0]!eff_week,3,FALSE)/1000*R34*1600</f>
        <v>0</v>
      </c>
    </row>
    <row r="35" spans="2:26" x14ac:dyDescent="0.25">
      <c r="B35" s="84">
        <f t="shared" si="9"/>
        <v>39886</v>
      </c>
      <c r="C35" s="85">
        <f t="shared" si="10"/>
        <v>39892</v>
      </c>
      <c r="D35" s="77">
        <f t="shared" si="12"/>
        <v>39892</v>
      </c>
      <c r="E35" s="68">
        <v>20</v>
      </c>
      <c r="F35" s="351">
        <f>IF(ISERROR(VLOOKUP(E35,Crop!$S$3:$T$70,2,FALSE)),0,VLOOKUP(E35,Crop!$S$3:$T$70,2,FALSE))</f>
        <v>20</v>
      </c>
      <c r="G35" s="78">
        <f>IF(ISERROR(HLOOKUP($D$5,Kc!$B$3:$AI$57,plant!F35+3,FALSE)),0,HLOOKUP($D$5,Kc!$B$3:$AI$57,plant!F35+3,FALSE))</f>
        <v>2.29</v>
      </c>
      <c r="H35" s="90">
        <f t="shared" si="1"/>
        <v>3210</v>
      </c>
      <c r="I35" s="91">
        <f t="shared" si="14"/>
        <v>0</v>
      </c>
      <c r="J35" s="91">
        <f t="shared" si="14"/>
        <v>0</v>
      </c>
      <c r="K35" s="91">
        <f t="shared" si="14"/>
        <v>0</v>
      </c>
      <c r="L35" s="91">
        <f t="shared" si="14"/>
        <v>0</v>
      </c>
      <c r="M35" s="91">
        <f t="shared" si="14"/>
        <v>0</v>
      </c>
      <c r="N35" s="91">
        <f t="shared" si="14"/>
        <v>0</v>
      </c>
      <c r="O35" s="91">
        <f t="shared" si="14"/>
        <v>0</v>
      </c>
      <c r="P35" s="91">
        <f t="shared" si="14"/>
        <v>0</v>
      </c>
      <c r="Q35" s="91">
        <f t="shared" si="14"/>
        <v>0</v>
      </c>
      <c r="R35" s="95">
        <f t="shared" si="3"/>
        <v>3210</v>
      </c>
      <c r="S35" s="78">
        <f t="shared" si="13"/>
        <v>2.29</v>
      </c>
      <c r="T35" s="78">
        <f>VLOOKUP($D$7,ETo!$B$4:$P$88,MONTH(D35)+2,FALSE)/4</f>
        <v>40.072642231962874</v>
      </c>
      <c r="U35" s="78">
        <f t="shared" si="4"/>
        <v>98.766350711194988</v>
      </c>
      <c r="V35" s="79">
        <f t="shared" si="5"/>
        <v>228268.7897637139</v>
      </c>
      <c r="W35" s="79">
        <f t="shared" si="6"/>
        <v>0</v>
      </c>
      <c r="X35" s="79">
        <f t="shared" si="7"/>
        <v>0</v>
      </c>
      <c r="Y35" s="79">
        <f t="shared" si="8"/>
        <v>228268.7897637139</v>
      </c>
      <c r="Z35" s="302">
        <f>VLOOKUP(E35,[0]!eff_week,3,FALSE)/1000*R35*1600</f>
        <v>0</v>
      </c>
    </row>
    <row r="36" spans="2:26" x14ac:dyDescent="0.25">
      <c r="B36" s="84">
        <f t="shared" si="9"/>
        <v>39893</v>
      </c>
      <c r="C36" s="85">
        <f t="shared" si="10"/>
        <v>39899</v>
      </c>
      <c r="D36" s="77">
        <f t="shared" si="12"/>
        <v>39899</v>
      </c>
      <c r="E36" s="68">
        <v>21</v>
      </c>
      <c r="F36" s="351">
        <f>IF(ISERROR(VLOOKUP(E36,Crop!$S$3:$T$70,2,FALSE)),0,VLOOKUP(E36,Crop!$S$3:$T$70,2,FALSE))</f>
        <v>21</v>
      </c>
      <c r="G36" s="78">
        <f>IF(ISERROR(HLOOKUP($D$5,Kc!$B$3:$AI$57,plant!F36+3,FALSE)),0,HLOOKUP($D$5,Kc!$B$3:$AI$57,plant!F36+3,FALSE))</f>
        <v>2.29</v>
      </c>
      <c r="H36" s="90">
        <f t="shared" si="1"/>
        <v>3210</v>
      </c>
      <c r="I36" s="91">
        <f t="shared" si="14"/>
        <v>0</v>
      </c>
      <c r="J36" s="91">
        <f t="shared" si="14"/>
        <v>0</v>
      </c>
      <c r="K36" s="91">
        <f t="shared" si="14"/>
        <v>0</v>
      </c>
      <c r="L36" s="91">
        <f t="shared" si="14"/>
        <v>0</v>
      </c>
      <c r="M36" s="91">
        <f t="shared" si="14"/>
        <v>0</v>
      </c>
      <c r="N36" s="91">
        <f t="shared" si="14"/>
        <v>0</v>
      </c>
      <c r="O36" s="91">
        <f t="shared" si="14"/>
        <v>0</v>
      </c>
      <c r="P36" s="91">
        <f t="shared" si="14"/>
        <v>0</v>
      </c>
      <c r="Q36" s="91">
        <f t="shared" si="14"/>
        <v>0</v>
      </c>
      <c r="R36" s="95">
        <f t="shared" si="3"/>
        <v>3210</v>
      </c>
      <c r="S36" s="78">
        <f t="shared" si="13"/>
        <v>2.29</v>
      </c>
      <c r="T36" s="78">
        <f>VLOOKUP($D$7,ETo!$B$4:$P$88,MONTH(D36)+2,FALSE)/4</f>
        <v>40.072642231962874</v>
      </c>
      <c r="U36" s="78">
        <f t="shared" si="4"/>
        <v>98.766350711194988</v>
      </c>
      <c r="V36" s="79">
        <f t="shared" si="5"/>
        <v>228268.7897637139</v>
      </c>
      <c r="W36" s="79">
        <f t="shared" si="6"/>
        <v>0</v>
      </c>
      <c r="X36" s="79">
        <f t="shared" si="7"/>
        <v>0</v>
      </c>
      <c r="Y36" s="79">
        <f t="shared" si="8"/>
        <v>228268.7897637139</v>
      </c>
      <c r="Z36" s="302">
        <f>VLOOKUP(E36,[0]!eff_week,3,FALSE)/1000*R36*1600</f>
        <v>0</v>
      </c>
    </row>
    <row r="37" spans="2:26" x14ac:dyDescent="0.25">
      <c r="B37" s="84">
        <f t="shared" si="9"/>
        <v>39900</v>
      </c>
      <c r="C37" s="85">
        <f t="shared" si="10"/>
        <v>39906</v>
      </c>
      <c r="D37" s="77">
        <f t="shared" si="12"/>
        <v>39906</v>
      </c>
      <c r="E37" s="68">
        <v>22</v>
      </c>
      <c r="F37" s="351">
        <f>IF(ISERROR(VLOOKUP(E37,Crop!$S$3:$T$70,2,FALSE)),0,VLOOKUP(E37,Crop!$S$3:$T$70,2,FALSE))</f>
        <v>22</v>
      </c>
      <c r="G37" s="78">
        <f>IF(ISERROR(HLOOKUP($D$5,Kc!$B$3:$AI$57,plant!F37+3,FALSE)),0,HLOOKUP($D$5,Kc!$B$3:$AI$57,plant!F37+3,FALSE))</f>
        <v>2.29</v>
      </c>
      <c r="H37" s="90">
        <f t="shared" si="1"/>
        <v>3210</v>
      </c>
      <c r="I37" s="91">
        <f t="shared" ref="I37:Q46" si="15">IF(H36&gt;0,IF(I$15&gt;$E$9,0,VLOOKUP(I$15,$F$3:$G$12,2,FALSE)),0)</f>
        <v>0</v>
      </c>
      <c r="J37" s="91">
        <f t="shared" si="15"/>
        <v>0</v>
      </c>
      <c r="K37" s="91">
        <f t="shared" si="15"/>
        <v>0</v>
      </c>
      <c r="L37" s="91">
        <f t="shared" si="15"/>
        <v>0</v>
      </c>
      <c r="M37" s="91">
        <f t="shared" si="15"/>
        <v>0</v>
      </c>
      <c r="N37" s="91">
        <f t="shared" si="15"/>
        <v>0</v>
      </c>
      <c r="O37" s="91">
        <f t="shared" si="15"/>
        <v>0</v>
      </c>
      <c r="P37" s="91">
        <f t="shared" si="15"/>
        <v>0</v>
      </c>
      <c r="Q37" s="91">
        <f t="shared" si="15"/>
        <v>0</v>
      </c>
      <c r="R37" s="95">
        <f t="shared" si="3"/>
        <v>3210</v>
      </c>
      <c r="S37" s="78">
        <f t="shared" si="13"/>
        <v>2.29</v>
      </c>
      <c r="T37" s="78">
        <f>VLOOKUP($D$7,ETo!$B$4:$P$88,MONTH(D37)+2,FALSE)/4</f>
        <v>40.824968670984831</v>
      </c>
      <c r="U37" s="78">
        <f t="shared" si="4"/>
        <v>100.48917825655526</v>
      </c>
      <c r="V37" s="79">
        <f t="shared" si="5"/>
        <v>232250.58878655054</v>
      </c>
      <c r="W37" s="79">
        <f t="shared" si="6"/>
        <v>0</v>
      </c>
      <c r="X37" s="79">
        <f t="shared" si="7"/>
        <v>0</v>
      </c>
      <c r="Y37" s="79">
        <f t="shared" si="8"/>
        <v>232250.58878655054</v>
      </c>
      <c r="Z37" s="302">
        <f>VLOOKUP(E37,[0]!eff_week,3,FALSE)/1000*R37*1600</f>
        <v>0</v>
      </c>
    </row>
    <row r="38" spans="2:26" x14ac:dyDescent="0.25">
      <c r="B38" s="84">
        <f t="shared" si="9"/>
        <v>39907</v>
      </c>
      <c r="C38" s="85">
        <f t="shared" si="10"/>
        <v>39913</v>
      </c>
      <c r="D38" s="77">
        <f t="shared" si="12"/>
        <v>39913</v>
      </c>
      <c r="E38" s="68">
        <v>23</v>
      </c>
      <c r="F38" s="351">
        <f>IF(ISERROR(VLOOKUP(E38,Crop!$S$3:$T$70,2,FALSE)),0,VLOOKUP(E38,Crop!$S$3:$T$70,2,FALSE))</f>
        <v>23</v>
      </c>
      <c r="G38" s="78">
        <f>IF(ISERROR(HLOOKUP($D$5,Kc!$B$3:$AI$57,plant!F38+3,FALSE)),0,HLOOKUP($D$5,Kc!$B$3:$AI$57,plant!F38+3,FALSE))</f>
        <v>2.5</v>
      </c>
      <c r="H38" s="90">
        <f t="shared" si="1"/>
        <v>3210</v>
      </c>
      <c r="I38" s="91">
        <f t="shared" si="15"/>
        <v>0</v>
      </c>
      <c r="J38" s="91">
        <f t="shared" si="15"/>
        <v>0</v>
      </c>
      <c r="K38" s="91">
        <f t="shared" si="15"/>
        <v>0</v>
      </c>
      <c r="L38" s="91">
        <f t="shared" si="15"/>
        <v>0</v>
      </c>
      <c r="M38" s="91">
        <f t="shared" si="15"/>
        <v>0</v>
      </c>
      <c r="N38" s="91">
        <f t="shared" si="15"/>
        <v>0</v>
      </c>
      <c r="O38" s="91">
        <f t="shared" si="15"/>
        <v>0</v>
      </c>
      <c r="P38" s="91">
        <f t="shared" si="15"/>
        <v>0</v>
      </c>
      <c r="Q38" s="91">
        <f t="shared" si="15"/>
        <v>0</v>
      </c>
      <c r="R38" s="95">
        <f t="shared" si="3"/>
        <v>3210</v>
      </c>
      <c r="S38" s="78">
        <f t="shared" si="13"/>
        <v>2.5</v>
      </c>
      <c r="T38" s="78">
        <f>VLOOKUP($D$7,ETo!$B$4:$P$88,MONTH(D38)+2,FALSE)/4</f>
        <v>40.824968670984831</v>
      </c>
      <c r="U38" s="78">
        <f t="shared" si="4"/>
        <v>109.06242167746208</v>
      </c>
      <c r="V38" s="79">
        <f t="shared" si="5"/>
        <v>252065.06898095043</v>
      </c>
      <c r="W38" s="79">
        <f t="shared" si="6"/>
        <v>0</v>
      </c>
      <c r="X38" s="79">
        <f t="shared" si="7"/>
        <v>0</v>
      </c>
      <c r="Y38" s="79">
        <f t="shared" si="8"/>
        <v>252065.06898095043</v>
      </c>
      <c r="Z38" s="302">
        <f>VLOOKUP(E38,[0]!eff_week,3,FALSE)/1000*R38*1600</f>
        <v>25197.216</v>
      </c>
    </row>
    <row r="39" spans="2:26" x14ac:dyDescent="0.25">
      <c r="B39" s="84">
        <f t="shared" si="9"/>
        <v>39914</v>
      </c>
      <c r="C39" s="85">
        <f t="shared" si="10"/>
        <v>39920</v>
      </c>
      <c r="D39" s="77">
        <f t="shared" si="12"/>
        <v>39920</v>
      </c>
      <c r="E39" s="68">
        <v>24</v>
      </c>
      <c r="F39" s="351">
        <f>IF(ISERROR(VLOOKUP(E39,Crop!$S$3:$T$70,2,FALSE)),0,VLOOKUP(E39,Crop!$S$3:$T$70,2,FALSE))</f>
        <v>24</v>
      </c>
      <c r="G39" s="78">
        <f>IF(ISERROR(HLOOKUP($D$5,Kc!$B$3:$AI$57,plant!F39+3,FALSE)),0,HLOOKUP($D$5,Kc!$B$3:$AI$57,plant!F39+3,FALSE))</f>
        <v>2.5</v>
      </c>
      <c r="H39" s="90">
        <f t="shared" si="1"/>
        <v>3210</v>
      </c>
      <c r="I39" s="91">
        <f t="shared" si="15"/>
        <v>0</v>
      </c>
      <c r="J39" s="91">
        <f t="shared" si="15"/>
        <v>0</v>
      </c>
      <c r="K39" s="91">
        <f t="shared" si="15"/>
        <v>0</v>
      </c>
      <c r="L39" s="91">
        <f t="shared" si="15"/>
        <v>0</v>
      </c>
      <c r="M39" s="91">
        <f t="shared" si="15"/>
        <v>0</v>
      </c>
      <c r="N39" s="91">
        <f t="shared" si="15"/>
        <v>0</v>
      </c>
      <c r="O39" s="91">
        <f t="shared" si="15"/>
        <v>0</v>
      </c>
      <c r="P39" s="91">
        <f t="shared" si="15"/>
        <v>0</v>
      </c>
      <c r="Q39" s="91">
        <f t="shared" si="15"/>
        <v>0</v>
      </c>
      <c r="R39" s="95">
        <f t="shared" si="3"/>
        <v>3210</v>
      </c>
      <c r="S39" s="78">
        <f t="shared" si="13"/>
        <v>2.5</v>
      </c>
      <c r="T39" s="78">
        <f>VLOOKUP($D$7,ETo!$B$4:$P$88,MONTH(D39)+2,FALSE)/4</f>
        <v>40.824968670984831</v>
      </c>
      <c r="U39" s="78">
        <f t="shared" si="4"/>
        <v>109.06242167746208</v>
      </c>
      <c r="V39" s="79">
        <f t="shared" si="5"/>
        <v>252065.06898095043</v>
      </c>
      <c r="W39" s="79">
        <f t="shared" si="6"/>
        <v>0</v>
      </c>
      <c r="X39" s="79">
        <f t="shared" si="7"/>
        <v>0</v>
      </c>
      <c r="Y39" s="79">
        <f t="shared" si="8"/>
        <v>252065.06898095043</v>
      </c>
      <c r="Z39" s="302">
        <f>VLOOKUP(E39,[0]!eff_week,3,FALSE)/1000*R39*1600</f>
        <v>0</v>
      </c>
    </row>
    <row r="40" spans="2:26" x14ac:dyDescent="0.25">
      <c r="B40" s="84">
        <f t="shared" si="9"/>
        <v>39921</v>
      </c>
      <c r="C40" s="85">
        <f t="shared" si="10"/>
        <v>39927</v>
      </c>
      <c r="D40" s="77">
        <f t="shared" si="12"/>
        <v>39927</v>
      </c>
      <c r="E40" s="68">
        <v>25</v>
      </c>
      <c r="F40" s="351">
        <f>IF(ISERROR(VLOOKUP(E40,Crop!$S$3:$T$70,2,FALSE)),0,VLOOKUP(E40,Crop!$S$3:$T$70,2,FALSE))</f>
        <v>25</v>
      </c>
      <c r="G40" s="78">
        <f>IF(ISERROR(HLOOKUP($D$5,Kc!$B$3:$AI$57,plant!F40+3,FALSE)),0,HLOOKUP($D$5,Kc!$B$3:$AI$57,plant!F40+3,FALSE))</f>
        <v>2.5</v>
      </c>
      <c r="H40" s="90">
        <f t="shared" si="1"/>
        <v>3210</v>
      </c>
      <c r="I40" s="91">
        <f t="shared" si="15"/>
        <v>0</v>
      </c>
      <c r="J40" s="91">
        <f t="shared" si="15"/>
        <v>0</v>
      </c>
      <c r="K40" s="91">
        <f t="shared" si="15"/>
        <v>0</v>
      </c>
      <c r="L40" s="91">
        <f t="shared" si="15"/>
        <v>0</v>
      </c>
      <c r="M40" s="91">
        <f t="shared" si="15"/>
        <v>0</v>
      </c>
      <c r="N40" s="91">
        <f t="shared" si="15"/>
        <v>0</v>
      </c>
      <c r="O40" s="91">
        <f t="shared" si="15"/>
        <v>0</v>
      </c>
      <c r="P40" s="91">
        <f t="shared" si="15"/>
        <v>0</v>
      </c>
      <c r="Q40" s="91">
        <f t="shared" si="15"/>
        <v>0</v>
      </c>
      <c r="R40" s="95">
        <f t="shared" si="3"/>
        <v>3210</v>
      </c>
      <c r="S40" s="78">
        <f t="shared" si="13"/>
        <v>2.5</v>
      </c>
      <c r="T40" s="78">
        <f>VLOOKUP($D$7,ETo!$B$4:$P$88,MONTH(D40)+2,FALSE)/4</f>
        <v>40.824968670984831</v>
      </c>
      <c r="U40" s="78">
        <f t="shared" si="4"/>
        <v>109.06242167746208</v>
      </c>
      <c r="V40" s="79">
        <f t="shared" si="5"/>
        <v>252065.06898095043</v>
      </c>
      <c r="W40" s="79">
        <f t="shared" si="6"/>
        <v>0</v>
      </c>
      <c r="X40" s="79">
        <f t="shared" si="7"/>
        <v>0</v>
      </c>
      <c r="Y40" s="79">
        <f t="shared" si="8"/>
        <v>252065.06898095043</v>
      </c>
      <c r="Z40" s="302">
        <f>VLOOKUP(E40,[0]!eff_week,3,FALSE)/1000*R40*1600</f>
        <v>126417.65807999999</v>
      </c>
    </row>
    <row r="41" spans="2:26" x14ac:dyDescent="0.25">
      <c r="B41" s="84">
        <f t="shared" si="9"/>
        <v>39928</v>
      </c>
      <c r="C41" s="85">
        <f t="shared" si="10"/>
        <v>39934</v>
      </c>
      <c r="D41" s="77">
        <f t="shared" si="12"/>
        <v>39934</v>
      </c>
      <c r="E41" s="68">
        <v>26</v>
      </c>
      <c r="F41" s="351">
        <f>IF(ISERROR(VLOOKUP(E41,Crop!$S$3:$T$70,2,FALSE)),0,VLOOKUP(E41,Crop!$S$3:$T$70,2,FALSE))</f>
        <v>26</v>
      </c>
      <c r="G41" s="78">
        <f>IF(ISERROR(HLOOKUP($D$5,Kc!$B$3:$AI$57,plant!F41+3,FALSE)),0,HLOOKUP($D$5,Kc!$B$3:$AI$57,plant!F41+3,FALSE))</f>
        <v>2.5</v>
      </c>
      <c r="H41" s="90">
        <f t="shared" si="1"/>
        <v>3210</v>
      </c>
      <c r="I41" s="91">
        <f t="shared" si="15"/>
        <v>0</v>
      </c>
      <c r="J41" s="91">
        <f t="shared" si="15"/>
        <v>0</v>
      </c>
      <c r="K41" s="91">
        <f t="shared" si="15"/>
        <v>0</v>
      </c>
      <c r="L41" s="91">
        <f t="shared" si="15"/>
        <v>0</v>
      </c>
      <c r="M41" s="91">
        <f t="shared" si="15"/>
        <v>0</v>
      </c>
      <c r="N41" s="91">
        <f t="shared" si="15"/>
        <v>0</v>
      </c>
      <c r="O41" s="91">
        <f t="shared" si="15"/>
        <v>0</v>
      </c>
      <c r="P41" s="91">
        <f t="shared" si="15"/>
        <v>0</v>
      </c>
      <c r="Q41" s="91">
        <f t="shared" si="15"/>
        <v>0</v>
      </c>
      <c r="R41" s="95">
        <f t="shared" si="3"/>
        <v>3210</v>
      </c>
      <c r="S41" s="78">
        <f t="shared" si="13"/>
        <v>2.5</v>
      </c>
      <c r="T41" s="78">
        <f>VLOOKUP($D$7,ETo!$B$4:$P$88,MONTH(D41)+2,FALSE)/4</f>
        <v>38.037388213563702</v>
      </c>
      <c r="U41" s="78">
        <f t="shared" si="4"/>
        <v>102.09347053390925</v>
      </c>
      <c r="V41" s="79">
        <f t="shared" si="5"/>
        <v>235958.42909797106</v>
      </c>
      <c r="W41" s="79">
        <f t="shared" si="6"/>
        <v>0</v>
      </c>
      <c r="X41" s="79">
        <f t="shared" si="7"/>
        <v>0</v>
      </c>
      <c r="Y41" s="79">
        <f t="shared" si="8"/>
        <v>235958.42909797106</v>
      </c>
      <c r="Z41" s="302">
        <f>VLOOKUP(E41,[0]!eff_week,3,FALSE)/1000*R41*1600</f>
        <v>0</v>
      </c>
    </row>
    <row r="42" spans="2:26" x14ac:dyDescent="0.25">
      <c r="B42" s="84">
        <f t="shared" si="9"/>
        <v>39935</v>
      </c>
      <c r="C42" s="85">
        <f t="shared" si="10"/>
        <v>39941</v>
      </c>
      <c r="D42" s="77">
        <f t="shared" si="12"/>
        <v>39941</v>
      </c>
      <c r="E42" s="68">
        <v>27</v>
      </c>
      <c r="F42" s="351">
        <f>IF(ISERROR(VLOOKUP(E42,Crop!$S$3:$T$70,2,FALSE)),0,VLOOKUP(E42,Crop!$S$3:$T$70,2,FALSE))</f>
        <v>27</v>
      </c>
      <c r="G42" s="78">
        <f>IF(ISERROR(HLOOKUP($D$5,Kc!$B$3:$AI$57,plant!F42+3,FALSE)),0,HLOOKUP($D$5,Kc!$B$3:$AI$57,plant!F42+3,FALSE))</f>
        <v>1.9</v>
      </c>
      <c r="H42" s="90">
        <f t="shared" si="1"/>
        <v>3210</v>
      </c>
      <c r="I42" s="91">
        <f t="shared" si="15"/>
        <v>0</v>
      </c>
      <c r="J42" s="91">
        <f t="shared" si="15"/>
        <v>0</v>
      </c>
      <c r="K42" s="91">
        <f t="shared" si="15"/>
        <v>0</v>
      </c>
      <c r="L42" s="91">
        <f t="shared" si="15"/>
        <v>0</v>
      </c>
      <c r="M42" s="91">
        <f t="shared" si="15"/>
        <v>0</v>
      </c>
      <c r="N42" s="91">
        <f t="shared" si="15"/>
        <v>0</v>
      </c>
      <c r="O42" s="91">
        <f t="shared" si="15"/>
        <v>0</v>
      </c>
      <c r="P42" s="91">
        <f t="shared" si="15"/>
        <v>0</v>
      </c>
      <c r="Q42" s="91">
        <f t="shared" si="15"/>
        <v>0</v>
      </c>
      <c r="R42" s="95">
        <f t="shared" si="3"/>
        <v>3210</v>
      </c>
      <c r="S42" s="78">
        <f t="shared" si="13"/>
        <v>1.9</v>
      </c>
      <c r="T42" s="78">
        <f>VLOOKUP($D$7,ETo!$B$4:$P$88,MONTH(D42)+2,FALSE)/4</f>
        <v>38.037388213563702</v>
      </c>
      <c r="U42" s="78">
        <f t="shared" si="4"/>
        <v>79.271037605771028</v>
      </c>
      <c r="V42" s="79">
        <f t="shared" si="5"/>
        <v>183211.22211445801</v>
      </c>
      <c r="W42" s="79">
        <f t="shared" si="6"/>
        <v>0</v>
      </c>
      <c r="X42" s="79">
        <f t="shared" si="7"/>
        <v>0</v>
      </c>
      <c r="Y42" s="79">
        <f t="shared" si="8"/>
        <v>183211.22211445801</v>
      </c>
      <c r="Z42" s="302">
        <f>VLOOKUP(E42,[0]!eff_week,3,FALSE)/1000*R42*1600</f>
        <v>0</v>
      </c>
    </row>
    <row r="43" spans="2:26" x14ac:dyDescent="0.25">
      <c r="B43" s="84">
        <f t="shared" si="9"/>
        <v>39942</v>
      </c>
      <c r="C43" s="85">
        <f t="shared" si="10"/>
        <v>39948</v>
      </c>
      <c r="D43" s="77">
        <f t="shared" si="12"/>
        <v>39948</v>
      </c>
      <c r="E43" s="68">
        <v>28</v>
      </c>
      <c r="F43" s="351">
        <f>IF(ISERROR(VLOOKUP(E43,Crop!$S$3:$T$70,2,FALSE)),0,VLOOKUP(E43,Crop!$S$3:$T$70,2,FALSE))</f>
        <v>28</v>
      </c>
      <c r="G43" s="78">
        <f>IF(ISERROR(HLOOKUP($D$5,Kc!$B$3:$AI$57,plant!F43+3,FALSE)),0,HLOOKUP($D$5,Kc!$B$3:$AI$57,plant!F43+3,FALSE))</f>
        <v>1.9</v>
      </c>
      <c r="H43" s="90">
        <f t="shared" si="1"/>
        <v>3210</v>
      </c>
      <c r="I43" s="91">
        <f t="shared" si="15"/>
        <v>0</v>
      </c>
      <c r="J43" s="91">
        <f t="shared" si="15"/>
        <v>0</v>
      </c>
      <c r="K43" s="91">
        <f t="shared" si="15"/>
        <v>0</v>
      </c>
      <c r="L43" s="91">
        <f t="shared" si="15"/>
        <v>0</v>
      </c>
      <c r="M43" s="91">
        <f t="shared" si="15"/>
        <v>0</v>
      </c>
      <c r="N43" s="91">
        <f t="shared" si="15"/>
        <v>0</v>
      </c>
      <c r="O43" s="91">
        <f t="shared" si="15"/>
        <v>0</v>
      </c>
      <c r="P43" s="91">
        <f t="shared" si="15"/>
        <v>0</v>
      </c>
      <c r="Q43" s="91">
        <f t="shared" si="15"/>
        <v>0</v>
      </c>
      <c r="R43" s="95">
        <f t="shared" si="3"/>
        <v>3210</v>
      </c>
      <c r="S43" s="78">
        <f t="shared" si="13"/>
        <v>1.9</v>
      </c>
      <c r="T43" s="78">
        <f>VLOOKUP($D$7,ETo!$B$4:$P$88,MONTH(D43)+2,FALSE)/4</f>
        <v>38.037388213563702</v>
      </c>
      <c r="U43" s="78">
        <f t="shared" si="4"/>
        <v>79.271037605771028</v>
      </c>
      <c r="V43" s="79">
        <f t="shared" si="5"/>
        <v>183211.22211445801</v>
      </c>
      <c r="W43" s="79">
        <f t="shared" si="6"/>
        <v>0</v>
      </c>
      <c r="X43" s="79">
        <f t="shared" si="7"/>
        <v>0</v>
      </c>
      <c r="Y43" s="79">
        <f t="shared" si="8"/>
        <v>183211.22211445801</v>
      </c>
      <c r="Z43" s="302">
        <f>VLOOKUP(E43,[0]!eff_week,3,FALSE)/1000*R43*1600</f>
        <v>0</v>
      </c>
    </row>
    <row r="44" spans="2:26" x14ac:dyDescent="0.25">
      <c r="B44" s="84">
        <f t="shared" si="9"/>
        <v>39949</v>
      </c>
      <c r="C44" s="85">
        <f t="shared" si="10"/>
        <v>39955</v>
      </c>
      <c r="D44" s="77">
        <f t="shared" si="12"/>
        <v>39955</v>
      </c>
      <c r="E44" s="68">
        <v>29</v>
      </c>
      <c r="F44" s="351">
        <f>IF(ISERROR(VLOOKUP(E44,Crop!$S$3:$T$70,2,FALSE)),0,VLOOKUP(E44,Crop!$S$3:$T$70,2,FALSE))</f>
        <v>29</v>
      </c>
      <c r="G44" s="78">
        <f>IF(ISERROR(HLOOKUP($D$5,Kc!$B$3:$AI$57,plant!F44+3,FALSE)),0,HLOOKUP($D$5,Kc!$B$3:$AI$57,plant!F44+3,FALSE))</f>
        <v>1.9</v>
      </c>
      <c r="H44" s="90">
        <f t="shared" si="1"/>
        <v>3210</v>
      </c>
      <c r="I44" s="91">
        <f t="shared" si="15"/>
        <v>0</v>
      </c>
      <c r="J44" s="91">
        <f t="shared" si="15"/>
        <v>0</v>
      </c>
      <c r="K44" s="91">
        <f t="shared" si="15"/>
        <v>0</v>
      </c>
      <c r="L44" s="91">
        <f t="shared" si="15"/>
        <v>0</v>
      </c>
      <c r="M44" s="91">
        <f t="shared" si="15"/>
        <v>0</v>
      </c>
      <c r="N44" s="91">
        <f t="shared" si="15"/>
        <v>0</v>
      </c>
      <c r="O44" s="91">
        <f t="shared" si="15"/>
        <v>0</v>
      </c>
      <c r="P44" s="91">
        <f t="shared" si="15"/>
        <v>0</v>
      </c>
      <c r="Q44" s="91">
        <f t="shared" si="15"/>
        <v>0</v>
      </c>
      <c r="R44" s="95">
        <f t="shared" si="3"/>
        <v>3210</v>
      </c>
      <c r="S44" s="78">
        <f t="shared" si="13"/>
        <v>1.9</v>
      </c>
      <c r="T44" s="78">
        <f>VLOOKUP($D$7,ETo!$B$4:$P$88,MONTH(D44)+2,FALSE)/4</f>
        <v>38.037388213563702</v>
      </c>
      <c r="U44" s="78">
        <f t="shared" si="4"/>
        <v>79.271037605771028</v>
      </c>
      <c r="V44" s="79">
        <f t="shared" si="5"/>
        <v>183211.22211445801</v>
      </c>
      <c r="W44" s="79">
        <f t="shared" si="6"/>
        <v>0</v>
      </c>
      <c r="X44" s="79">
        <f t="shared" si="7"/>
        <v>0</v>
      </c>
      <c r="Y44" s="79">
        <f t="shared" si="8"/>
        <v>183211.22211445801</v>
      </c>
      <c r="Z44" s="302">
        <f>VLOOKUP(E44,[0]!eff_week,3,FALSE)/1000*R44*1600</f>
        <v>0</v>
      </c>
    </row>
    <row r="45" spans="2:26" x14ac:dyDescent="0.25">
      <c r="B45" s="84">
        <f t="shared" si="9"/>
        <v>39956</v>
      </c>
      <c r="C45" s="85">
        <f t="shared" si="10"/>
        <v>39962</v>
      </c>
      <c r="D45" s="77">
        <f t="shared" si="12"/>
        <v>39962</v>
      </c>
      <c r="E45" s="68">
        <v>30</v>
      </c>
      <c r="F45" s="351">
        <f>IF(ISERROR(VLOOKUP(E45,Crop!$S$3:$T$70,2,FALSE)),0,VLOOKUP(E45,Crop!$S$3:$T$70,2,FALSE))</f>
        <v>30</v>
      </c>
      <c r="G45" s="78">
        <f>IF(ISERROR(HLOOKUP($D$5,Kc!$B$3:$AI$57,plant!F45+3,FALSE)),0,HLOOKUP($D$5,Kc!$B$3:$AI$57,plant!F45+3,FALSE))</f>
        <v>1.9</v>
      </c>
      <c r="H45" s="90">
        <f t="shared" si="1"/>
        <v>3210</v>
      </c>
      <c r="I45" s="91">
        <f t="shared" si="15"/>
        <v>0</v>
      </c>
      <c r="J45" s="91">
        <f t="shared" si="15"/>
        <v>0</v>
      </c>
      <c r="K45" s="91">
        <f t="shared" si="15"/>
        <v>0</v>
      </c>
      <c r="L45" s="91">
        <f t="shared" si="15"/>
        <v>0</v>
      </c>
      <c r="M45" s="91">
        <f t="shared" si="15"/>
        <v>0</v>
      </c>
      <c r="N45" s="91">
        <f t="shared" si="15"/>
        <v>0</v>
      </c>
      <c r="O45" s="91">
        <f t="shared" si="15"/>
        <v>0</v>
      </c>
      <c r="P45" s="91">
        <f t="shared" si="15"/>
        <v>0</v>
      </c>
      <c r="Q45" s="91">
        <f t="shared" si="15"/>
        <v>0</v>
      </c>
      <c r="R45" s="95">
        <f t="shared" si="3"/>
        <v>3210</v>
      </c>
      <c r="S45" s="78">
        <f t="shared" si="13"/>
        <v>1.9</v>
      </c>
      <c r="T45" s="78">
        <f>VLOOKUP($D$7,ETo!$B$4:$P$88,MONTH(D45)+2,FALSE)/4</f>
        <v>38.037388213563702</v>
      </c>
      <c r="U45" s="78">
        <f t="shared" si="4"/>
        <v>79.271037605771028</v>
      </c>
      <c r="V45" s="79">
        <f t="shared" si="5"/>
        <v>183211.22211445801</v>
      </c>
      <c r="W45" s="79">
        <f t="shared" si="6"/>
        <v>0</v>
      </c>
      <c r="X45" s="79">
        <f t="shared" si="7"/>
        <v>0</v>
      </c>
      <c r="Y45" s="79">
        <f t="shared" si="8"/>
        <v>183211.22211445801</v>
      </c>
      <c r="Z45" s="302">
        <f>VLOOKUP(E45,[0]!eff_week,3,FALSE)/1000*R45*1600</f>
        <v>0</v>
      </c>
    </row>
    <row r="46" spans="2:26" x14ac:dyDescent="0.25">
      <c r="B46" s="84">
        <f t="shared" si="9"/>
        <v>39963</v>
      </c>
      <c r="C46" s="85">
        <f t="shared" si="10"/>
        <v>39969</v>
      </c>
      <c r="D46" s="77">
        <f t="shared" si="12"/>
        <v>39969</v>
      </c>
      <c r="E46" s="68">
        <v>31</v>
      </c>
      <c r="F46" s="351">
        <f>IF(ISERROR(VLOOKUP(E46,Crop!$S$3:$T$70,2,FALSE)),0,VLOOKUP(E46,Crop!$S$3:$T$70,2,FALSE))</f>
        <v>31</v>
      </c>
      <c r="G46" s="78">
        <f>IF(ISERROR(HLOOKUP($D$5,Kc!$B$3:$AI$57,plant!F46+3,FALSE)),0,HLOOKUP($D$5,Kc!$B$3:$AI$57,plant!F46+3,FALSE))</f>
        <v>1.9</v>
      </c>
      <c r="H46" s="90">
        <f t="shared" si="1"/>
        <v>3210</v>
      </c>
      <c r="I46" s="91">
        <f t="shared" si="15"/>
        <v>0</v>
      </c>
      <c r="J46" s="91">
        <f t="shared" si="15"/>
        <v>0</v>
      </c>
      <c r="K46" s="91">
        <f t="shared" si="15"/>
        <v>0</v>
      </c>
      <c r="L46" s="91">
        <f t="shared" si="15"/>
        <v>0</v>
      </c>
      <c r="M46" s="91">
        <f t="shared" si="15"/>
        <v>0</v>
      </c>
      <c r="N46" s="91">
        <f t="shared" si="15"/>
        <v>0</v>
      </c>
      <c r="O46" s="91">
        <f t="shared" si="15"/>
        <v>0</v>
      </c>
      <c r="P46" s="91">
        <f t="shared" si="15"/>
        <v>0</v>
      </c>
      <c r="Q46" s="91">
        <f t="shared" si="15"/>
        <v>0</v>
      </c>
      <c r="R46" s="95">
        <f t="shared" si="3"/>
        <v>3210</v>
      </c>
      <c r="S46" s="78">
        <f t="shared" si="13"/>
        <v>1.9</v>
      </c>
      <c r="T46" s="78">
        <f>VLOOKUP($D$7,ETo!$B$4:$P$88,MONTH(D46)+2,FALSE)/4</f>
        <v>32.753562414277496</v>
      </c>
      <c r="U46" s="78">
        <f t="shared" si="4"/>
        <v>69.231768587127249</v>
      </c>
      <c r="V46" s="79">
        <f t="shared" si="5"/>
        <v>160008.46355856853</v>
      </c>
      <c r="W46" s="79">
        <f t="shared" si="6"/>
        <v>0</v>
      </c>
      <c r="X46" s="79">
        <f t="shared" si="7"/>
        <v>0</v>
      </c>
      <c r="Y46" s="79">
        <f t="shared" si="8"/>
        <v>160008.46355856853</v>
      </c>
      <c r="Z46" s="302">
        <f>VLOOKUP(E46,[0]!eff_week,3,FALSE)/1000*R46*1600</f>
        <v>0</v>
      </c>
    </row>
    <row r="47" spans="2:26" x14ac:dyDescent="0.25">
      <c r="B47" s="84">
        <f t="shared" si="9"/>
        <v>39970</v>
      </c>
      <c r="C47" s="85">
        <f t="shared" si="10"/>
        <v>39976</v>
      </c>
      <c r="D47" s="77">
        <f t="shared" si="12"/>
        <v>39976</v>
      </c>
      <c r="E47" s="68">
        <v>32</v>
      </c>
      <c r="F47" s="351">
        <f>IF(ISERROR(VLOOKUP(E47,Crop!$S$3:$T$70,2,FALSE)),0,VLOOKUP(E47,Crop!$S$3:$T$70,2,FALSE))</f>
        <v>32</v>
      </c>
      <c r="G47" s="78">
        <f>IF(ISERROR(HLOOKUP($D$5,Kc!$B$3:$AI$57,plant!F47+3,FALSE)),0,HLOOKUP($D$5,Kc!$B$3:$AI$57,plant!F47+3,FALSE))</f>
        <v>1.69</v>
      </c>
      <c r="H47" s="90">
        <f t="shared" si="1"/>
        <v>3210</v>
      </c>
      <c r="I47" s="91">
        <f t="shared" ref="I47:Q56" si="16">IF(H46&gt;0,IF(I$15&gt;$E$9,0,VLOOKUP(I$15,$F$3:$G$12,2,FALSE)),0)</f>
        <v>0</v>
      </c>
      <c r="J47" s="91">
        <f t="shared" si="16"/>
        <v>0</v>
      </c>
      <c r="K47" s="91">
        <f t="shared" si="16"/>
        <v>0</v>
      </c>
      <c r="L47" s="91">
        <f t="shared" si="16"/>
        <v>0</v>
      </c>
      <c r="M47" s="91">
        <f t="shared" si="16"/>
        <v>0</v>
      </c>
      <c r="N47" s="91">
        <f t="shared" si="16"/>
        <v>0</v>
      </c>
      <c r="O47" s="91">
        <f t="shared" si="16"/>
        <v>0</v>
      </c>
      <c r="P47" s="91">
        <f t="shared" si="16"/>
        <v>0</v>
      </c>
      <c r="Q47" s="91">
        <f t="shared" si="16"/>
        <v>0</v>
      </c>
      <c r="R47" s="95">
        <f t="shared" si="3"/>
        <v>3210</v>
      </c>
      <c r="S47" s="78">
        <f t="shared" si="13"/>
        <v>1.69</v>
      </c>
      <c r="T47" s="78">
        <f>VLOOKUP($D$7,ETo!$B$4:$P$88,MONTH(D47)+2,FALSE)/4</f>
        <v>32.753562414277496</v>
      </c>
      <c r="U47" s="78">
        <f t="shared" si="4"/>
        <v>62.353520480128964</v>
      </c>
      <c r="V47" s="79">
        <f t="shared" si="5"/>
        <v>144111.45653367406</v>
      </c>
      <c r="W47" s="79">
        <f t="shared" si="6"/>
        <v>0</v>
      </c>
      <c r="X47" s="79">
        <f t="shared" si="7"/>
        <v>0</v>
      </c>
      <c r="Y47" s="79">
        <f t="shared" si="8"/>
        <v>144111.45653367406</v>
      </c>
      <c r="Z47" s="302">
        <f>VLOOKUP(E47,[0]!eff_week,3,FALSE)/1000*R47*1600</f>
        <v>0</v>
      </c>
    </row>
    <row r="48" spans="2:26" x14ac:dyDescent="0.25">
      <c r="B48" s="84">
        <f t="shared" si="9"/>
        <v>39977</v>
      </c>
      <c r="C48" s="85">
        <f t="shared" si="10"/>
        <v>39983</v>
      </c>
      <c r="D48" s="77">
        <f t="shared" si="12"/>
        <v>39983</v>
      </c>
      <c r="E48" s="68">
        <v>33</v>
      </c>
      <c r="F48" s="351">
        <f>IF(ISERROR(VLOOKUP(E48,Crop!$S$3:$T$70,2,FALSE)),0,VLOOKUP(E48,Crop!$S$3:$T$70,2,FALSE))</f>
        <v>33</v>
      </c>
      <c r="G48" s="78">
        <f>IF(ISERROR(HLOOKUP($D$5,Kc!$B$3:$AI$57,plant!F48+3,FALSE)),0,HLOOKUP($D$5,Kc!$B$3:$AI$57,plant!F48+3,FALSE))</f>
        <v>1.69</v>
      </c>
      <c r="H48" s="90">
        <f t="shared" ref="H48:H67" si="17">IF(G48&gt;0,IF(H$15&gt;$E$9,0,VLOOKUP(H$15,$F$3:$G$12,2,FALSE)),0)</f>
        <v>3210</v>
      </c>
      <c r="I48" s="91">
        <f t="shared" si="16"/>
        <v>0</v>
      </c>
      <c r="J48" s="91">
        <f t="shared" si="16"/>
        <v>0</v>
      </c>
      <c r="K48" s="91">
        <f t="shared" si="16"/>
        <v>0</v>
      </c>
      <c r="L48" s="91">
        <f t="shared" si="16"/>
        <v>0</v>
      </c>
      <c r="M48" s="91">
        <f t="shared" si="16"/>
        <v>0</v>
      </c>
      <c r="N48" s="91">
        <f t="shared" si="16"/>
        <v>0</v>
      </c>
      <c r="O48" s="91">
        <f t="shared" si="16"/>
        <v>0</v>
      </c>
      <c r="P48" s="91">
        <f t="shared" si="16"/>
        <v>0</v>
      </c>
      <c r="Q48" s="91">
        <f t="shared" si="16"/>
        <v>0</v>
      </c>
      <c r="R48" s="95">
        <f t="shared" ref="R48:R67" si="18">SUM(H48:Q48)</f>
        <v>3210</v>
      </c>
      <c r="S48" s="78">
        <f t="shared" si="13"/>
        <v>1.69</v>
      </c>
      <c r="T48" s="78">
        <f>VLOOKUP($D$7,ETo!$B$4:$P$88,MONTH(D48)+2,FALSE)/4</f>
        <v>32.753562414277496</v>
      </c>
      <c r="U48" s="78">
        <f t="shared" ref="U48:U67" si="19">IF(S48*T48=0,0,(S48*T48)+$E$10)</f>
        <v>62.353520480128964</v>
      </c>
      <c r="V48" s="79">
        <f t="shared" si="5"/>
        <v>144111.45653367406</v>
      </c>
      <c r="W48" s="79">
        <f t="shared" ref="W48:W67" si="20">IF(ISERROR(INDEX(H48:L48,1,F48)),0,INDEX(H48:L48,1,F48))</f>
        <v>0</v>
      </c>
      <c r="X48" s="79">
        <f t="shared" ref="X48:X67" si="21">W48*$E$11*1.6</f>
        <v>0</v>
      </c>
      <c r="Y48" s="79">
        <f t="shared" ref="Y48:Y67" si="22">V48+X48</f>
        <v>144111.45653367406</v>
      </c>
      <c r="Z48" s="302">
        <f>VLOOKUP(E48,[0]!eff_week,3,FALSE)/1000*R48*1600</f>
        <v>0</v>
      </c>
    </row>
    <row r="49" spans="2:26" x14ac:dyDescent="0.25">
      <c r="B49" s="84">
        <f t="shared" ref="B49:B67" si="23">C48+1</f>
        <v>39984</v>
      </c>
      <c r="C49" s="85">
        <f t="shared" ref="C49:C67" si="24">B49+6</f>
        <v>39990</v>
      </c>
      <c r="D49" s="77">
        <f t="shared" si="12"/>
        <v>39990</v>
      </c>
      <c r="E49" s="68">
        <v>34</v>
      </c>
      <c r="F49" s="351">
        <f>IF(ISERROR(VLOOKUP(E49,Crop!$S$3:$T$70,2,FALSE)),0,VLOOKUP(E49,Crop!$S$3:$T$70,2,FALSE))</f>
        <v>34</v>
      </c>
      <c r="G49" s="78">
        <f>IF(ISERROR(HLOOKUP($D$5,Kc!$B$3:$AI$57,plant!F49+3,FALSE)),0,HLOOKUP($D$5,Kc!$B$3:$AI$57,plant!F49+3,FALSE))</f>
        <v>1.69</v>
      </c>
      <c r="H49" s="90">
        <f t="shared" si="17"/>
        <v>3210</v>
      </c>
      <c r="I49" s="91">
        <f t="shared" si="16"/>
        <v>0</v>
      </c>
      <c r="J49" s="91">
        <f t="shared" si="16"/>
        <v>0</v>
      </c>
      <c r="K49" s="91">
        <f t="shared" si="16"/>
        <v>0</v>
      </c>
      <c r="L49" s="91">
        <f t="shared" si="16"/>
        <v>0</v>
      </c>
      <c r="M49" s="91">
        <f t="shared" si="16"/>
        <v>0</v>
      </c>
      <c r="N49" s="91">
        <f t="shared" si="16"/>
        <v>0</v>
      </c>
      <c r="O49" s="91">
        <f t="shared" si="16"/>
        <v>0</v>
      </c>
      <c r="P49" s="91">
        <f t="shared" si="16"/>
        <v>0</v>
      </c>
      <c r="Q49" s="91">
        <f t="shared" si="16"/>
        <v>0</v>
      </c>
      <c r="R49" s="95">
        <f t="shared" si="18"/>
        <v>3210</v>
      </c>
      <c r="S49" s="78">
        <f t="shared" si="13"/>
        <v>1.69</v>
      </c>
      <c r="T49" s="78">
        <f>VLOOKUP($D$7,ETo!$B$4:$P$88,MONTH(D49)+2,FALSE)/4</f>
        <v>32.753562414277496</v>
      </c>
      <c r="U49" s="78">
        <f t="shared" si="19"/>
        <v>62.353520480128964</v>
      </c>
      <c r="V49" s="79">
        <f t="shared" si="5"/>
        <v>144111.45653367406</v>
      </c>
      <c r="W49" s="79">
        <f t="shared" si="20"/>
        <v>0</v>
      </c>
      <c r="X49" s="79">
        <f t="shared" si="21"/>
        <v>0</v>
      </c>
      <c r="Y49" s="79">
        <f t="shared" si="22"/>
        <v>144111.45653367406</v>
      </c>
      <c r="Z49" s="302">
        <f>VLOOKUP(E49,[0]!eff_week,3,FALSE)/1000*R49*1600</f>
        <v>0</v>
      </c>
    </row>
    <row r="50" spans="2:26" x14ac:dyDescent="0.25">
      <c r="B50" s="84">
        <f t="shared" si="23"/>
        <v>39991</v>
      </c>
      <c r="C50" s="85">
        <f t="shared" si="24"/>
        <v>39997</v>
      </c>
      <c r="D50" s="77">
        <f t="shared" si="12"/>
        <v>39997</v>
      </c>
      <c r="E50" s="68">
        <v>35</v>
      </c>
      <c r="F50" s="351">
        <f>IF(ISERROR(VLOOKUP(E50,Crop!$S$3:$T$70,2,FALSE)),0,VLOOKUP(E50,Crop!$S$3:$T$70,2,FALSE))</f>
        <v>35</v>
      </c>
      <c r="G50" s="78">
        <f>IF(ISERROR(HLOOKUP($D$5,Kc!$B$3:$AI$57,plant!F50+3,FALSE)),0,HLOOKUP($D$5,Kc!$B$3:$AI$57,plant!F50+3,FALSE))</f>
        <v>1.69</v>
      </c>
      <c r="H50" s="90">
        <f t="shared" si="17"/>
        <v>3210</v>
      </c>
      <c r="I50" s="91">
        <f t="shared" si="16"/>
        <v>0</v>
      </c>
      <c r="J50" s="91">
        <f t="shared" si="16"/>
        <v>0</v>
      </c>
      <c r="K50" s="91">
        <f t="shared" si="16"/>
        <v>0</v>
      </c>
      <c r="L50" s="91">
        <f t="shared" si="16"/>
        <v>0</v>
      </c>
      <c r="M50" s="91">
        <f t="shared" si="16"/>
        <v>0</v>
      </c>
      <c r="N50" s="91">
        <f t="shared" si="16"/>
        <v>0</v>
      </c>
      <c r="O50" s="91">
        <f t="shared" si="16"/>
        <v>0</v>
      </c>
      <c r="P50" s="91">
        <f t="shared" si="16"/>
        <v>0</v>
      </c>
      <c r="Q50" s="91">
        <f t="shared" si="16"/>
        <v>0</v>
      </c>
      <c r="R50" s="95">
        <f t="shared" si="18"/>
        <v>3210</v>
      </c>
      <c r="S50" s="78">
        <f t="shared" si="13"/>
        <v>1.69</v>
      </c>
      <c r="T50" s="78">
        <f>VLOOKUP($D$7,ETo!$B$4:$P$88,MONTH(D50)+2,FALSE)/4</f>
        <v>32.529850365834129</v>
      </c>
      <c r="U50" s="78">
        <f t="shared" si="19"/>
        <v>61.975447118259673</v>
      </c>
      <c r="V50" s="79">
        <f t="shared" si="5"/>
        <v>143237.65337972177</v>
      </c>
      <c r="W50" s="79">
        <f t="shared" si="20"/>
        <v>0</v>
      </c>
      <c r="X50" s="79">
        <f t="shared" si="21"/>
        <v>0</v>
      </c>
      <c r="Y50" s="79">
        <f t="shared" si="22"/>
        <v>143237.65337972177</v>
      </c>
      <c r="Z50" s="302">
        <f>VLOOKUP(E50,[0]!eff_week,3,FALSE)/1000*R50*1600</f>
        <v>0</v>
      </c>
    </row>
    <row r="51" spans="2:26" x14ac:dyDescent="0.25">
      <c r="B51" s="84">
        <f t="shared" si="23"/>
        <v>39998</v>
      </c>
      <c r="C51" s="85">
        <f t="shared" si="24"/>
        <v>40004</v>
      </c>
      <c r="D51" s="77">
        <f t="shared" si="12"/>
        <v>40004</v>
      </c>
      <c r="E51" s="68">
        <v>36</v>
      </c>
      <c r="F51" s="351">
        <f>IF(ISERROR(VLOOKUP(E51,Crop!$S$3:$T$70,2,FALSE)),0,VLOOKUP(E51,Crop!$S$3:$T$70,2,FALSE))</f>
        <v>36</v>
      </c>
      <c r="G51" s="78">
        <f>IF(ISERROR(HLOOKUP($D$5,Kc!$B$3:$AI$57,plant!F51+3,FALSE)),0,HLOOKUP($D$5,Kc!$B$3:$AI$57,plant!F51+3,FALSE))</f>
        <v>1.61</v>
      </c>
      <c r="H51" s="90">
        <f t="shared" si="17"/>
        <v>3210</v>
      </c>
      <c r="I51" s="91">
        <f t="shared" si="16"/>
        <v>0</v>
      </c>
      <c r="J51" s="91">
        <f t="shared" si="16"/>
        <v>0</v>
      </c>
      <c r="K51" s="91">
        <f t="shared" si="16"/>
        <v>0</v>
      </c>
      <c r="L51" s="91">
        <f t="shared" si="16"/>
        <v>0</v>
      </c>
      <c r="M51" s="91">
        <f t="shared" si="16"/>
        <v>0</v>
      </c>
      <c r="N51" s="91">
        <f t="shared" si="16"/>
        <v>0</v>
      </c>
      <c r="O51" s="91">
        <f t="shared" si="16"/>
        <v>0</v>
      </c>
      <c r="P51" s="91">
        <f t="shared" si="16"/>
        <v>0</v>
      </c>
      <c r="Q51" s="91">
        <f t="shared" si="16"/>
        <v>0</v>
      </c>
      <c r="R51" s="95">
        <f t="shared" si="18"/>
        <v>3210</v>
      </c>
      <c r="S51" s="78">
        <f t="shared" si="13"/>
        <v>1.61</v>
      </c>
      <c r="T51" s="78">
        <f>VLOOKUP($D$7,ETo!$B$4:$P$88,MONTH(D51)+2,FALSE)/4</f>
        <v>32.529850365834129</v>
      </c>
      <c r="U51" s="78">
        <f t="shared" si="19"/>
        <v>59.373059088992953</v>
      </c>
      <c r="V51" s="79">
        <f t="shared" si="5"/>
        <v>137223.01416648051</v>
      </c>
      <c r="W51" s="79">
        <f t="shared" si="20"/>
        <v>0</v>
      </c>
      <c r="X51" s="79">
        <f t="shared" si="21"/>
        <v>0</v>
      </c>
      <c r="Y51" s="79">
        <f t="shared" si="22"/>
        <v>137223.01416648051</v>
      </c>
      <c r="Z51" s="302">
        <f>VLOOKUP(E51,[0]!eff_week,3,FALSE)/1000*R51*1600</f>
        <v>0</v>
      </c>
    </row>
    <row r="52" spans="2:26" x14ac:dyDescent="0.25">
      <c r="B52" s="84">
        <f t="shared" si="23"/>
        <v>40005</v>
      </c>
      <c r="C52" s="85">
        <f t="shared" si="24"/>
        <v>40011</v>
      </c>
      <c r="D52" s="77">
        <f t="shared" si="12"/>
        <v>40011</v>
      </c>
      <c r="E52" s="68">
        <v>37</v>
      </c>
      <c r="F52" s="351">
        <f>IF(ISERROR(VLOOKUP(E52,Crop!$S$3:$T$70,2,FALSE)),0,VLOOKUP(E52,Crop!$S$3:$T$70,2,FALSE))</f>
        <v>37</v>
      </c>
      <c r="G52" s="78">
        <f>IF(ISERROR(HLOOKUP($D$5,Kc!$B$3:$AI$57,plant!F52+3,FALSE)),0,HLOOKUP($D$5,Kc!$B$3:$AI$57,plant!F52+3,FALSE))</f>
        <v>1.61</v>
      </c>
      <c r="H52" s="90">
        <f t="shared" si="17"/>
        <v>3210</v>
      </c>
      <c r="I52" s="91">
        <f t="shared" si="16"/>
        <v>0</v>
      </c>
      <c r="J52" s="91">
        <f t="shared" si="16"/>
        <v>0</v>
      </c>
      <c r="K52" s="91">
        <f t="shared" si="16"/>
        <v>0</v>
      </c>
      <c r="L52" s="91">
        <f t="shared" si="16"/>
        <v>0</v>
      </c>
      <c r="M52" s="91">
        <f t="shared" si="16"/>
        <v>0</v>
      </c>
      <c r="N52" s="91">
        <f t="shared" si="16"/>
        <v>0</v>
      </c>
      <c r="O52" s="91">
        <f t="shared" si="16"/>
        <v>0</v>
      </c>
      <c r="P52" s="91">
        <f t="shared" si="16"/>
        <v>0</v>
      </c>
      <c r="Q52" s="91">
        <f t="shared" si="16"/>
        <v>0</v>
      </c>
      <c r="R52" s="95">
        <f t="shared" si="18"/>
        <v>3210</v>
      </c>
      <c r="S52" s="78">
        <f t="shared" si="13"/>
        <v>1.61</v>
      </c>
      <c r="T52" s="78">
        <f>VLOOKUP($D$7,ETo!$B$4:$P$88,MONTH(D52)+2,FALSE)/4</f>
        <v>32.529850365834129</v>
      </c>
      <c r="U52" s="78">
        <f t="shared" si="19"/>
        <v>59.373059088992953</v>
      </c>
      <c r="V52" s="79">
        <f t="shared" si="5"/>
        <v>137223.01416648051</v>
      </c>
      <c r="W52" s="79">
        <f t="shared" si="20"/>
        <v>0</v>
      </c>
      <c r="X52" s="79">
        <f t="shared" si="21"/>
        <v>0</v>
      </c>
      <c r="Y52" s="79">
        <f t="shared" si="22"/>
        <v>137223.01416648051</v>
      </c>
      <c r="Z52" s="302">
        <f>VLOOKUP(E52,[0]!eff_week,3,FALSE)/1000*R52*1600</f>
        <v>0</v>
      </c>
    </row>
    <row r="53" spans="2:26" x14ac:dyDescent="0.25">
      <c r="B53" s="84">
        <f t="shared" si="23"/>
        <v>40012</v>
      </c>
      <c r="C53" s="85">
        <f t="shared" si="24"/>
        <v>40018</v>
      </c>
      <c r="D53" s="77">
        <f t="shared" si="12"/>
        <v>40018</v>
      </c>
      <c r="E53" s="68">
        <v>38</v>
      </c>
      <c r="F53" s="351">
        <f>IF(ISERROR(VLOOKUP(E53,Crop!$S$3:$T$70,2,FALSE)),0,VLOOKUP(E53,Crop!$S$3:$T$70,2,FALSE))</f>
        <v>38</v>
      </c>
      <c r="G53" s="78">
        <f>IF(ISERROR(HLOOKUP($D$5,Kc!$B$3:$AI$57,plant!F53+3,FALSE)),0,HLOOKUP($D$5,Kc!$B$3:$AI$57,plant!F53+3,FALSE))</f>
        <v>1.61</v>
      </c>
      <c r="H53" s="90">
        <f t="shared" si="17"/>
        <v>3210</v>
      </c>
      <c r="I53" s="91">
        <f t="shared" si="16"/>
        <v>0</v>
      </c>
      <c r="J53" s="91">
        <f t="shared" si="16"/>
        <v>0</v>
      </c>
      <c r="K53" s="91">
        <f t="shared" si="16"/>
        <v>0</v>
      </c>
      <c r="L53" s="91">
        <f t="shared" si="16"/>
        <v>0</v>
      </c>
      <c r="M53" s="91">
        <f t="shared" si="16"/>
        <v>0</v>
      </c>
      <c r="N53" s="91">
        <f t="shared" si="16"/>
        <v>0</v>
      </c>
      <c r="O53" s="91">
        <f t="shared" si="16"/>
        <v>0</v>
      </c>
      <c r="P53" s="91">
        <f t="shared" si="16"/>
        <v>0</v>
      </c>
      <c r="Q53" s="91">
        <f t="shared" si="16"/>
        <v>0</v>
      </c>
      <c r="R53" s="95">
        <f t="shared" si="18"/>
        <v>3210</v>
      </c>
      <c r="S53" s="78">
        <f t="shared" si="13"/>
        <v>1.61</v>
      </c>
      <c r="T53" s="78">
        <f>VLOOKUP($D$7,ETo!$B$4:$P$88,MONTH(D53)+2,FALSE)/4</f>
        <v>32.529850365834129</v>
      </c>
      <c r="U53" s="78">
        <f t="shared" si="19"/>
        <v>59.373059088992953</v>
      </c>
      <c r="V53" s="79">
        <f t="shared" si="5"/>
        <v>137223.01416648051</v>
      </c>
      <c r="W53" s="79">
        <f t="shared" si="20"/>
        <v>0</v>
      </c>
      <c r="X53" s="79">
        <f t="shared" si="21"/>
        <v>0</v>
      </c>
      <c r="Y53" s="79">
        <f t="shared" si="22"/>
        <v>137223.01416648051</v>
      </c>
      <c r="Z53" s="302">
        <f>VLOOKUP(E53,[0]!eff_week,3,FALSE)/1000*R53*1600</f>
        <v>0</v>
      </c>
    </row>
    <row r="54" spans="2:26" x14ac:dyDescent="0.25">
      <c r="B54" s="84">
        <f t="shared" si="23"/>
        <v>40019</v>
      </c>
      <c r="C54" s="85">
        <f t="shared" si="24"/>
        <v>40025</v>
      </c>
      <c r="D54" s="77">
        <f t="shared" si="12"/>
        <v>40025</v>
      </c>
      <c r="E54" s="68">
        <v>39</v>
      </c>
      <c r="F54" s="351">
        <f>IF(ISERROR(VLOOKUP(E54,Crop!$S$3:$T$70,2,FALSE)),0,VLOOKUP(E54,Crop!$S$3:$T$70,2,FALSE))</f>
        <v>39</v>
      </c>
      <c r="G54" s="78">
        <f>IF(ISERROR(HLOOKUP($D$5,Kc!$B$3:$AI$57,plant!F54+3,FALSE)),0,HLOOKUP($D$5,Kc!$B$3:$AI$57,plant!F54+3,FALSE))</f>
        <v>1.61</v>
      </c>
      <c r="H54" s="90">
        <f t="shared" si="17"/>
        <v>3210</v>
      </c>
      <c r="I54" s="91">
        <f t="shared" si="16"/>
        <v>0</v>
      </c>
      <c r="J54" s="91">
        <f t="shared" si="16"/>
        <v>0</v>
      </c>
      <c r="K54" s="91">
        <f t="shared" si="16"/>
        <v>0</v>
      </c>
      <c r="L54" s="91">
        <f t="shared" si="16"/>
        <v>0</v>
      </c>
      <c r="M54" s="91">
        <f t="shared" si="16"/>
        <v>0</v>
      </c>
      <c r="N54" s="91">
        <f t="shared" si="16"/>
        <v>0</v>
      </c>
      <c r="O54" s="91">
        <f t="shared" si="16"/>
        <v>0</v>
      </c>
      <c r="P54" s="91">
        <f t="shared" si="16"/>
        <v>0</v>
      </c>
      <c r="Q54" s="91">
        <f t="shared" si="16"/>
        <v>0</v>
      </c>
      <c r="R54" s="95">
        <f t="shared" si="18"/>
        <v>3210</v>
      </c>
      <c r="S54" s="78">
        <f t="shared" si="13"/>
        <v>1.61</v>
      </c>
      <c r="T54" s="78">
        <f>VLOOKUP($D$7,ETo!$B$4:$P$88,MONTH(D54)+2,FALSE)/4</f>
        <v>32.529850365834129</v>
      </c>
      <c r="U54" s="78">
        <f t="shared" si="19"/>
        <v>59.373059088992953</v>
      </c>
      <c r="V54" s="79">
        <f t="shared" si="5"/>
        <v>137223.01416648051</v>
      </c>
      <c r="W54" s="79">
        <f t="shared" si="20"/>
        <v>0</v>
      </c>
      <c r="X54" s="79">
        <f t="shared" si="21"/>
        <v>0</v>
      </c>
      <c r="Y54" s="79">
        <f t="shared" si="22"/>
        <v>137223.01416648051</v>
      </c>
      <c r="Z54" s="302">
        <f>VLOOKUP(E54,[0]!eff_week,3,FALSE)/1000*R54*1600</f>
        <v>0</v>
      </c>
    </row>
    <row r="55" spans="2:26" x14ac:dyDescent="0.25">
      <c r="B55" s="84">
        <f t="shared" si="23"/>
        <v>40026</v>
      </c>
      <c r="C55" s="85">
        <f t="shared" si="24"/>
        <v>40032</v>
      </c>
      <c r="D55" s="77">
        <f t="shared" si="12"/>
        <v>40032</v>
      </c>
      <c r="E55" s="68">
        <v>40</v>
      </c>
      <c r="F55" s="351">
        <f>IF(ISERROR(VLOOKUP(E55,Crop!$S$3:$T$70,2,FALSE)),0,VLOOKUP(E55,Crop!$S$3:$T$70,2,FALSE))</f>
        <v>40</v>
      </c>
      <c r="G55" s="78">
        <f>IF(ISERROR(HLOOKUP($D$5,Kc!$B$3:$AI$57,plant!F55+3,FALSE)),0,HLOOKUP($D$5,Kc!$B$3:$AI$57,plant!F55+3,FALSE))</f>
        <v>1.61</v>
      </c>
      <c r="H55" s="90">
        <f t="shared" si="17"/>
        <v>3210</v>
      </c>
      <c r="I55" s="91">
        <f t="shared" si="16"/>
        <v>0</v>
      </c>
      <c r="J55" s="91">
        <f t="shared" si="16"/>
        <v>0</v>
      </c>
      <c r="K55" s="91">
        <f t="shared" si="16"/>
        <v>0</v>
      </c>
      <c r="L55" s="91">
        <f t="shared" si="16"/>
        <v>0</v>
      </c>
      <c r="M55" s="91">
        <f t="shared" si="16"/>
        <v>0</v>
      </c>
      <c r="N55" s="91">
        <f t="shared" si="16"/>
        <v>0</v>
      </c>
      <c r="O55" s="91">
        <f t="shared" si="16"/>
        <v>0</v>
      </c>
      <c r="P55" s="91">
        <f t="shared" si="16"/>
        <v>0</v>
      </c>
      <c r="Q55" s="91">
        <f t="shared" si="16"/>
        <v>0</v>
      </c>
      <c r="R55" s="95">
        <f t="shared" si="18"/>
        <v>3210</v>
      </c>
      <c r="S55" s="78">
        <f t="shared" si="13"/>
        <v>1.61</v>
      </c>
      <c r="T55" s="78">
        <f>VLOOKUP($D$7,ETo!$B$4:$P$88,MONTH(D55)+2,FALSE)/4</f>
        <v>30.522548252375639</v>
      </c>
      <c r="U55" s="78">
        <f t="shared" si="19"/>
        <v>56.141302686324785</v>
      </c>
      <c r="V55" s="79">
        <f t="shared" si="5"/>
        <v>129753.77876863386</v>
      </c>
      <c r="W55" s="79">
        <f t="shared" si="20"/>
        <v>0</v>
      </c>
      <c r="X55" s="79">
        <f t="shared" si="21"/>
        <v>0</v>
      </c>
      <c r="Y55" s="79">
        <f t="shared" si="22"/>
        <v>129753.77876863386</v>
      </c>
      <c r="Z55" s="302">
        <f>VLOOKUP(E55,[0]!eff_week,3,FALSE)/1000*R55*1600</f>
        <v>0</v>
      </c>
    </row>
    <row r="56" spans="2:26" x14ac:dyDescent="0.25">
      <c r="B56" s="84">
        <f t="shared" si="23"/>
        <v>40033</v>
      </c>
      <c r="C56" s="85">
        <f t="shared" si="24"/>
        <v>40039</v>
      </c>
      <c r="D56" s="77">
        <f t="shared" si="12"/>
        <v>40039</v>
      </c>
      <c r="E56" s="68">
        <v>41</v>
      </c>
      <c r="F56" s="351">
        <f>IF(ISERROR(VLOOKUP(E56,Crop!$S$3:$T$70,2,FALSE)),0,VLOOKUP(E56,Crop!$S$3:$T$70,2,FALSE))</f>
        <v>41</v>
      </c>
      <c r="G56" s="78">
        <f>IF(ISERROR(HLOOKUP($D$5,Kc!$B$3:$AI$57,plant!F56+3,FALSE)),0,HLOOKUP($D$5,Kc!$B$3:$AI$57,plant!F56+3,FALSE))</f>
        <v>1.27</v>
      </c>
      <c r="H56" s="90">
        <f t="shared" si="17"/>
        <v>3210</v>
      </c>
      <c r="I56" s="91">
        <f t="shared" si="16"/>
        <v>0</v>
      </c>
      <c r="J56" s="91">
        <f t="shared" si="16"/>
        <v>0</v>
      </c>
      <c r="K56" s="91">
        <f t="shared" si="16"/>
        <v>0</v>
      </c>
      <c r="L56" s="91">
        <f t="shared" si="16"/>
        <v>0</v>
      </c>
      <c r="M56" s="91">
        <f t="shared" si="16"/>
        <v>0</v>
      </c>
      <c r="N56" s="91">
        <f t="shared" si="16"/>
        <v>0</v>
      </c>
      <c r="O56" s="91">
        <f t="shared" si="16"/>
        <v>0</v>
      </c>
      <c r="P56" s="91">
        <f t="shared" si="16"/>
        <v>0</v>
      </c>
      <c r="Q56" s="91">
        <f t="shared" si="16"/>
        <v>0</v>
      </c>
      <c r="R56" s="95">
        <f t="shared" si="18"/>
        <v>3210</v>
      </c>
      <c r="S56" s="78">
        <f t="shared" si="13"/>
        <v>1.27</v>
      </c>
      <c r="T56" s="78">
        <f>VLOOKUP($D$7,ETo!$B$4:$P$88,MONTH(D56)+2,FALSE)/4</f>
        <v>30.522548252375639</v>
      </c>
      <c r="U56" s="78">
        <f t="shared" si="19"/>
        <v>45.763636280517062</v>
      </c>
      <c r="V56" s="79">
        <f t="shared" si="5"/>
        <v>105768.91617153103</v>
      </c>
      <c r="W56" s="79">
        <f t="shared" si="20"/>
        <v>0</v>
      </c>
      <c r="X56" s="79">
        <f t="shared" si="21"/>
        <v>0</v>
      </c>
      <c r="Y56" s="79">
        <f t="shared" si="22"/>
        <v>105768.91617153103</v>
      </c>
      <c r="Z56" s="302">
        <f>VLOOKUP(E56,[0]!eff_week,3,FALSE)/1000*R56*1600</f>
        <v>0</v>
      </c>
    </row>
    <row r="57" spans="2:26" x14ac:dyDescent="0.25">
      <c r="B57" s="84">
        <f t="shared" si="23"/>
        <v>40040</v>
      </c>
      <c r="C57" s="85">
        <f t="shared" si="24"/>
        <v>40046</v>
      </c>
      <c r="D57" s="77">
        <f t="shared" si="12"/>
        <v>40046</v>
      </c>
      <c r="E57" s="68">
        <v>42</v>
      </c>
      <c r="F57" s="351">
        <f>IF(ISERROR(VLOOKUP(E57,Crop!$S$3:$T$70,2,FALSE)),0,VLOOKUP(E57,Crop!$S$3:$T$70,2,FALSE))</f>
        <v>42</v>
      </c>
      <c r="G57" s="78">
        <f>IF(ISERROR(HLOOKUP($D$5,Kc!$B$3:$AI$57,plant!F57+3,FALSE)),0,HLOOKUP($D$5,Kc!$B$3:$AI$57,plant!F57+3,FALSE))</f>
        <v>1.27</v>
      </c>
      <c r="H57" s="90">
        <f t="shared" si="17"/>
        <v>3210</v>
      </c>
      <c r="I57" s="91">
        <f t="shared" ref="I57:Q67" si="25">IF(H56&gt;0,IF(I$15&gt;$E$9,0,VLOOKUP(I$15,$F$3:$G$12,2,FALSE)),0)</f>
        <v>0</v>
      </c>
      <c r="J57" s="91">
        <f t="shared" si="25"/>
        <v>0</v>
      </c>
      <c r="K57" s="91">
        <f t="shared" si="25"/>
        <v>0</v>
      </c>
      <c r="L57" s="91">
        <f t="shared" si="25"/>
        <v>0</v>
      </c>
      <c r="M57" s="91">
        <f t="shared" si="25"/>
        <v>0</v>
      </c>
      <c r="N57" s="91">
        <f t="shared" si="25"/>
        <v>0</v>
      </c>
      <c r="O57" s="91">
        <f t="shared" si="25"/>
        <v>0</v>
      </c>
      <c r="P57" s="91">
        <f t="shared" si="25"/>
        <v>0</v>
      </c>
      <c r="Q57" s="91">
        <f t="shared" si="25"/>
        <v>0</v>
      </c>
      <c r="R57" s="95">
        <f t="shared" si="18"/>
        <v>3210</v>
      </c>
      <c r="S57" s="78">
        <f t="shared" si="13"/>
        <v>1.27</v>
      </c>
      <c r="T57" s="78">
        <f>VLOOKUP($D$7,ETo!$B$4:$P$88,MONTH(D57)+2,FALSE)/4</f>
        <v>30.522548252375639</v>
      </c>
      <c r="U57" s="78">
        <f t="shared" si="19"/>
        <v>45.763636280517062</v>
      </c>
      <c r="V57" s="79">
        <f t="shared" si="5"/>
        <v>105768.91617153103</v>
      </c>
      <c r="W57" s="79">
        <f t="shared" si="20"/>
        <v>0</v>
      </c>
      <c r="X57" s="79">
        <f t="shared" si="21"/>
        <v>0</v>
      </c>
      <c r="Y57" s="79">
        <f t="shared" si="22"/>
        <v>105768.91617153103</v>
      </c>
      <c r="Z57" s="302">
        <f>VLOOKUP(E57,[0]!eff_week,3,FALSE)/1000*R57*1600</f>
        <v>0</v>
      </c>
    </row>
    <row r="58" spans="2:26" x14ac:dyDescent="0.25">
      <c r="B58" s="84">
        <f t="shared" si="23"/>
        <v>40047</v>
      </c>
      <c r="C58" s="85">
        <f t="shared" si="24"/>
        <v>40053</v>
      </c>
      <c r="D58" s="77">
        <f t="shared" si="12"/>
        <v>40053</v>
      </c>
      <c r="E58" s="68">
        <v>43</v>
      </c>
      <c r="F58" s="351">
        <f>IF(ISERROR(VLOOKUP(E58,Crop!$S$3:$T$70,2,FALSE)),0,VLOOKUP(E58,Crop!$S$3:$T$70,2,FALSE))</f>
        <v>43</v>
      </c>
      <c r="G58" s="78">
        <f>IF(ISERROR(HLOOKUP($D$5,Kc!$B$3:$AI$57,plant!F58+3,FALSE)),0,HLOOKUP($D$5,Kc!$B$3:$AI$57,plant!F58+3,FALSE))</f>
        <v>1.27</v>
      </c>
      <c r="H58" s="90">
        <f t="shared" si="17"/>
        <v>3210</v>
      </c>
      <c r="I58" s="91">
        <f t="shared" si="25"/>
        <v>0</v>
      </c>
      <c r="J58" s="91">
        <f t="shared" si="25"/>
        <v>0</v>
      </c>
      <c r="K58" s="91">
        <f t="shared" si="25"/>
        <v>0</v>
      </c>
      <c r="L58" s="91">
        <f t="shared" si="25"/>
        <v>0</v>
      </c>
      <c r="M58" s="91">
        <f t="shared" si="25"/>
        <v>0</v>
      </c>
      <c r="N58" s="91">
        <f t="shared" si="25"/>
        <v>0</v>
      </c>
      <c r="O58" s="91">
        <f t="shared" si="25"/>
        <v>0</v>
      </c>
      <c r="P58" s="91">
        <f t="shared" si="25"/>
        <v>0</v>
      </c>
      <c r="Q58" s="91">
        <f t="shared" si="25"/>
        <v>0</v>
      </c>
      <c r="R58" s="95">
        <f t="shared" si="18"/>
        <v>3210</v>
      </c>
      <c r="S58" s="78">
        <f t="shared" si="13"/>
        <v>1.27</v>
      </c>
      <c r="T58" s="78">
        <f>VLOOKUP($D$7,ETo!$B$4:$P$88,MONTH(D58)+2,FALSE)/4</f>
        <v>30.522548252375639</v>
      </c>
      <c r="U58" s="78">
        <f t="shared" si="19"/>
        <v>45.763636280517062</v>
      </c>
      <c r="V58" s="79">
        <f t="shared" si="5"/>
        <v>105768.91617153103</v>
      </c>
      <c r="W58" s="79">
        <f t="shared" si="20"/>
        <v>0</v>
      </c>
      <c r="X58" s="79">
        <f t="shared" si="21"/>
        <v>0</v>
      </c>
      <c r="Y58" s="79">
        <f t="shared" si="22"/>
        <v>105768.91617153103</v>
      </c>
      <c r="Z58" s="302">
        <f>VLOOKUP(E58,[0]!eff_week,3,FALSE)/1000*R58*1600</f>
        <v>0</v>
      </c>
    </row>
    <row r="59" spans="2:26" x14ac:dyDescent="0.25">
      <c r="B59" s="84">
        <f t="shared" si="23"/>
        <v>40054</v>
      </c>
      <c r="C59" s="85">
        <f t="shared" si="24"/>
        <v>40060</v>
      </c>
      <c r="D59" s="77">
        <f t="shared" si="12"/>
        <v>40060</v>
      </c>
      <c r="E59" s="68">
        <v>44</v>
      </c>
      <c r="F59" s="351">
        <f>IF(ISERROR(VLOOKUP(E59,Crop!$S$3:$T$70,2,FALSE)),0,VLOOKUP(E59,Crop!$S$3:$T$70,2,FALSE))</f>
        <v>44</v>
      </c>
      <c r="G59" s="78">
        <f>IF(ISERROR(HLOOKUP($D$5,Kc!$B$3:$AI$57,plant!F59+3,FALSE)),0,HLOOKUP($D$5,Kc!$B$3:$AI$57,plant!F59+3,FALSE))</f>
        <v>1.27</v>
      </c>
      <c r="H59" s="90">
        <f t="shared" si="17"/>
        <v>3210</v>
      </c>
      <c r="I59" s="91">
        <f t="shared" si="25"/>
        <v>0</v>
      </c>
      <c r="J59" s="91">
        <f t="shared" si="25"/>
        <v>0</v>
      </c>
      <c r="K59" s="91">
        <f t="shared" si="25"/>
        <v>0</v>
      </c>
      <c r="L59" s="91">
        <f t="shared" si="25"/>
        <v>0</v>
      </c>
      <c r="M59" s="91">
        <f t="shared" si="25"/>
        <v>0</v>
      </c>
      <c r="N59" s="91">
        <f t="shared" si="25"/>
        <v>0</v>
      </c>
      <c r="O59" s="91">
        <f t="shared" si="25"/>
        <v>0</v>
      </c>
      <c r="P59" s="91">
        <f t="shared" si="25"/>
        <v>0</v>
      </c>
      <c r="Q59" s="91">
        <f t="shared" si="25"/>
        <v>0</v>
      </c>
      <c r="R59" s="95">
        <f t="shared" si="18"/>
        <v>3210</v>
      </c>
      <c r="S59" s="78">
        <f t="shared" si="13"/>
        <v>1.27</v>
      </c>
      <c r="T59" s="78">
        <f>VLOOKUP($D$7,ETo!$B$4:$P$88,MONTH(D59)+2,FALSE)/4</f>
        <v>28.77779670745727</v>
      </c>
      <c r="U59" s="78">
        <f t="shared" si="19"/>
        <v>43.547801818470731</v>
      </c>
      <c r="V59" s="79">
        <f t="shared" si="5"/>
        <v>100647.67956284956</v>
      </c>
      <c r="W59" s="79">
        <f t="shared" si="20"/>
        <v>0</v>
      </c>
      <c r="X59" s="79">
        <f t="shared" si="21"/>
        <v>0</v>
      </c>
      <c r="Y59" s="79">
        <f t="shared" si="22"/>
        <v>100647.67956284956</v>
      </c>
      <c r="Z59" s="302">
        <f>VLOOKUP(E59,[0]!eff_week,3,FALSE)/1000*R59*1600</f>
        <v>0</v>
      </c>
    </row>
    <row r="60" spans="2:26" x14ac:dyDescent="0.25">
      <c r="B60" s="84">
        <f t="shared" si="23"/>
        <v>40061</v>
      </c>
      <c r="C60" s="85">
        <f t="shared" si="24"/>
        <v>40067</v>
      </c>
      <c r="D60" s="77">
        <f t="shared" si="12"/>
        <v>40067</v>
      </c>
      <c r="E60" s="68">
        <v>45</v>
      </c>
      <c r="F60" s="351">
        <f>IF(ISERROR(VLOOKUP(E60,Crop!$S$3:$T$70,2,FALSE)),0,VLOOKUP(E60,Crop!$S$3:$T$70,2,FALSE))</f>
        <v>45</v>
      </c>
      <c r="G60" s="78">
        <f>IF(ISERROR(HLOOKUP($D$5,Kc!$B$3:$AI$57,plant!F60+3,FALSE)),0,HLOOKUP($D$5,Kc!$B$3:$AI$57,plant!F60+3,FALSE))</f>
        <v>1.24</v>
      </c>
      <c r="H60" s="90">
        <f t="shared" si="17"/>
        <v>3210</v>
      </c>
      <c r="I60" s="91">
        <f t="shared" si="25"/>
        <v>0</v>
      </c>
      <c r="J60" s="91">
        <f t="shared" si="25"/>
        <v>0</v>
      </c>
      <c r="K60" s="91">
        <f t="shared" si="25"/>
        <v>0</v>
      </c>
      <c r="L60" s="91">
        <f t="shared" si="25"/>
        <v>0</v>
      </c>
      <c r="M60" s="91">
        <f t="shared" si="25"/>
        <v>0</v>
      </c>
      <c r="N60" s="91">
        <f t="shared" si="25"/>
        <v>0</v>
      </c>
      <c r="O60" s="91">
        <f t="shared" si="25"/>
        <v>0</v>
      </c>
      <c r="P60" s="91">
        <f t="shared" si="25"/>
        <v>0</v>
      </c>
      <c r="Q60" s="91">
        <f t="shared" si="25"/>
        <v>0</v>
      </c>
      <c r="R60" s="95">
        <f t="shared" si="18"/>
        <v>3210</v>
      </c>
      <c r="S60" s="78">
        <f t="shared" si="13"/>
        <v>1.24</v>
      </c>
      <c r="T60" s="78">
        <f>VLOOKUP($D$7,ETo!$B$4:$P$88,MONTH(D60)+2,FALSE)/4</f>
        <v>28.77779670745727</v>
      </c>
      <c r="U60" s="78">
        <f t="shared" si="19"/>
        <v>42.684467917247012</v>
      </c>
      <c r="V60" s="79">
        <f t="shared" si="5"/>
        <v>98652.342250341302</v>
      </c>
      <c r="W60" s="79">
        <f t="shared" si="20"/>
        <v>0</v>
      </c>
      <c r="X60" s="79">
        <f t="shared" si="21"/>
        <v>0</v>
      </c>
      <c r="Y60" s="79">
        <f t="shared" si="22"/>
        <v>98652.342250341302</v>
      </c>
      <c r="Z60" s="302">
        <f>VLOOKUP(E60,[0]!eff_week,3,FALSE)/1000*R60*1600</f>
        <v>0</v>
      </c>
    </row>
    <row r="61" spans="2:26" x14ac:dyDescent="0.25">
      <c r="B61" s="84">
        <f t="shared" si="23"/>
        <v>40068</v>
      </c>
      <c r="C61" s="85">
        <f t="shared" si="24"/>
        <v>40074</v>
      </c>
      <c r="D61" s="77">
        <f t="shared" si="12"/>
        <v>40074</v>
      </c>
      <c r="E61" s="68">
        <v>46</v>
      </c>
      <c r="F61" s="351">
        <f>IF(ISERROR(VLOOKUP(E61,Crop!$S$3:$T$70,2,FALSE)),0,VLOOKUP(E61,Crop!$S$3:$T$70,2,FALSE))</f>
        <v>46</v>
      </c>
      <c r="G61" s="78">
        <f>IF(ISERROR(HLOOKUP($D$5,Kc!$B$3:$AI$57,plant!F61+3,FALSE)),0,HLOOKUP($D$5,Kc!$B$3:$AI$57,plant!F61+3,FALSE))</f>
        <v>1.24</v>
      </c>
      <c r="H61" s="90">
        <f t="shared" si="17"/>
        <v>3210</v>
      </c>
      <c r="I61" s="91">
        <f t="shared" si="25"/>
        <v>0</v>
      </c>
      <c r="J61" s="91">
        <f t="shared" si="25"/>
        <v>0</v>
      </c>
      <c r="K61" s="91">
        <f t="shared" si="25"/>
        <v>0</v>
      </c>
      <c r="L61" s="91">
        <f t="shared" si="25"/>
        <v>0</v>
      </c>
      <c r="M61" s="91">
        <f t="shared" si="25"/>
        <v>0</v>
      </c>
      <c r="N61" s="91">
        <f t="shared" si="25"/>
        <v>0</v>
      </c>
      <c r="O61" s="91">
        <f t="shared" si="25"/>
        <v>0</v>
      </c>
      <c r="P61" s="91">
        <f t="shared" si="25"/>
        <v>0</v>
      </c>
      <c r="Q61" s="91">
        <f t="shared" si="25"/>
        <v>0</v>
      </c>
      <c r="R61" s="95">
        <f t="shared" si="18"/>
        <v>3210</v>
      </c>
      <c r="S61" s="78">
        <f t="shared" si="13"/>
        <v>1.24</v>
      </c>
      <c r="T61" s="78">
        <f>VLOOKUP($D$7,ETo!$B$4:$P$88,MONTH(D61)+2,FALSE)/4</f>
        <v>28.77779670745727</v>
      </c>
      <c r="U61" s="78">
        <f t="shared" si="19"/>
        <v>42.684467917247012</v>
      </c>
      <c r="V61" s="79">
        <f t="shared" si="5"/>
        <v>98652.342250341302</v>
      </c>
      <c r="W61" s="79">
        <f t="shared" si="20"/>
        <v>0</v>
      </c>
      <c r="X61" s="79">
        <f t="shared" si="21"/>
        <v>0</v>
      </c>
      <c r="Y61" s="79">
        <f t="shared" si="22"/>
        <v>98652.342250341302</v>
      </c>
      <c r="Z61" s="302">
        <f>VLOOKUP(E61,[0]!eff_week,3,FALSE)/1000*R61*1600</f>
        <v>0</v>
      </c>
    </row>
    <row r="62" spans="2:26" x14ac:dyDescent="0.25">
      <c r="B62" s="84">
        <f t="shared" si="23"/>
        <v>40075</v>
      </c>
      <c r="C62" s="85">
        <f t="shared" si="24"/>
        <v>40081</v>
      </c>
      <c r="D62" s="77">
        <f t="shared" si="12"/>
        <v>40081</v>
      </c>
      <c r="E62" s="68">
        <v>47</v>
      </c>
      <c r="F62" s="351">
        <f>IF(ISERROR(VLOOKUP(E62,Crop!$S$3:$T$70,2,FALSE)),0,VLOOKUP(E62,Crop!$S$3:$T$70,2,FALSE))</f>
        <v>47</v>
      </c>
      <c r="G62" s="78">
        <f>IF(ISERROR(HLOOKUP($D$5,Kc!$B$3:$AI$57,plant!F62+3,FALSE)),0,HLOOKUP($D$5,Kc!$B$3:$AI$57,plant!F62+3,FALSE))</f>
        <v>1.24</v>
      </c>
      <c r="H62" s="90">
        <f t="shared" si="17"/>
        <v>3210</v>
      </c>
      <c r="I62" s="91">
        <f t="shared" si="25"/>
        <v>0</v>
      </c>
      <c r="J62" s="91">
        <f t="shared" si="25"/>
        <v>0</v>
      </c>
      <c r="K62" s="91">
        <f t="shared" si="25"/>
        <v>0</v>
      </c>
      <c r="L62" s="91">
        <f t="shared" si="25"/>
        <v>0</v>
      </c>
      <c r="M62" s="91">
        <f t="shared" si="25"/>
        <v>0</v>
      </c>
      <c r="N62" s="91">
        <f t="shared" si="25"/>
        <v>0</v>
      </c>
      <c r="O62" s="91">
        <f t="shared" si="25"/>
        <v>0</v>
      </c>
      <c r="P62" s="91">
        <f t="shared" si="25"/>
        <v>0</v>
      </c>
      <c r="Q62" s="91">
        <f t="shared" si="25"/>
        <v>0</v>
      </c>
      <c r="R62" s="95">
        <f t="shared" si="18"/>
        <v>3210</v>
      </c>
      <c r="S62" s="78">
        <f t="shared" si="13"/>
        <v>1.24</v>
      </c>
      <c r="T62" s="78">
        <f>VLOOKUP($D$7,ETo!$B$4:$P$88,MONTH(D62)+2,FALSE)/4</f>
        <v>28.77779670745727</v>
      </c>
      <c r="U62" s="78">
        <f t="shared" si="19"/>
        <v>42.684467917247012</v>
      </c>
      <c r="V62" s="79">
        <f t="shared" si="5"/>
        <v>98652.342250341302</v>
      </c>
      <c r="W62" s="79">
        <f t="shared" si="20"/>
        <v>0</v>
      </c>
      <c r="X62" s="79">
        <f t="shared" si="21"/>
        <v>0</v>
      </c>
      <c r="Y62" s="79">
        <f t="shared" si="22"/>
        <v>98652.342250341302</v>
      </c>
      <c r="Z62" s="302">
        <f>VLOOKUP(E62,[0]!eff_week,3,FALSE)/1000*R62*1600</f>
        <v>0</v>
      </c>
    </row>
    <row r="63" spans="2:26" x14ac:dyDescent="0.25">
      <c r="B63" s="84">
        <f t="shared" si="23"/>
        <v>40082</v>
      </c>
      <c r="C63" s="85">
        <f t="shared" si="24"/>
        <v>40088</v>
      </c>
      <c r="D63" s="77">
        <f t="shared" si="12"/>
        <v>40088</v>
      </c>
      <c r="E63" s="68">
        <v>48</v>
      </c>
      <c r="F63" s="351">
        <f>IF(ISERROR(VLOOKUP(E63,Crop!$S$3:$T$70,2,FALSE)),0,VLOOKUP(E63,Crop!$S$3:$T$70,2,FALSE))</f>
        <v>48</v>
      </c>
      <c r="G63" s="78">
        <f>IF(ISERROR(HLOOKUP($D$5,Kc!$B$3:$AI$57,plant!F63+3,FALSE)),0,HLOOKUP($D$5,Kc!$B$3:$AI$57,plant!F63+3,FALSE))</f>
        <v>1.24</v>
      </c>
      <c r="H63" s="90">
        <f t="shared" si="17"/>
        <v>3210</v>
      </c>
      <c r="I63" s="91">
        <f t="shared" si="25"/>
        <v>0</v>
      </c>
      <c r="J63" s="91">
        <f t="shared" si="25"/>
        <v>0</v>
      </c>
      <c r="K63" s="91">
        <f t="shared" si="25"/>
        <v>0</v>
      </c>
      <c r="L63" s="91">
        <f t="shared" si="25"/>
        <v>0</v>
      </c>
      <c r="M63" s="91">
        <f t="shared" si="25"/>
        <v>0</v>
      </c>
      <c r="N63" s="91">
        <f t="shared" si="25"/>
        <v>0</v>
      </c>
      <c r="O63" s="91">
        <f t="shared" si="25"/>
        <v>0</v>
      </c>
      <c r="P63" s="91">
        <f t="shared" si="25"/>
        <v>0</v>
      </c>
      <c r="Q63" s="91">
        <f t="shared" si="25"/>
        <v>0</v>
      </c>
      <c r="R63" s="95">
        <f t="shared" si="18"/>
        <v>3210</v>
      </c>
      <c r="S63" s="78">
        <f t="shared" si="13"/>
        <v>1.24</v>
      </c>
      <c r="T63" s="78">
        <f>VLOOKUP($D$7,ETo!$B$4:$P$88,MONTH(D63)+2,FALSE)/4</f>
        <v>30.782578129054563</v>
      </c>
      <c r="U63" s="78">
        <f t="shared" si="19"/>
        <v>45.17039688002766</v>
      </c>
      <c r="V63" s="79">
        <f t="shared" si="5"/>
        <v>104397.82126911993</v>
      </c>
      <c r="W63" s="79">
        <f t="shared" si="20"/>
        <v>0</v>
      </c>
      <c r="X63" s="79">
        <f t="shared" si="21"/>
        <v>0</v>
      </c>
      <c r="Y63" s="79">
        <f t="shared" si="22"/>
        <v>104397.82126911993</v>
      </c>
      <c r="Z63" s="302">
        <f>VLOOKUP(E63,[0]!eff_week,3,FALSE)/1000*R63*1600</f>
        <v>0</v>
      </c>
    </row>
    <row r="64" spans="2:26" x14ac:dyDescent="0.25">
      <c r="B64" s="84">
        <f t="shared" si="23"/>
        <v>40089</v>
      </c>
      <c r="C64" s="85">
        <f t="shared" si="24"/>
        <v>40095</v>
      </c>
      <c r="D64" s="77">
        <f t="shared" si="12"/>
        <v>40095</v>
      </c>
      <c r="E64" s="68">
        <v>49</v>
      </c>
      <c r="F64" s="351">
        <f>IF(ISERROR(VLOOKUP(E64,Crop!$S$3:$T$70,2,FALSE)),0,VLOOKUP(E64,Crop!$S$3:$T$70,2,FALSE))</f>
        <v>49</v>
      </c>
      <c r="G64" s="78">
        <f>IF(ISERROR(HLOOKUP($D$5,Kc!$B$3:$AI$57,plant!F64+3,FALSE)),0,HLOOKUP($D$5,Kc!$B$3:$AI$57,plant!F64+3,FALSE))</f>
        <v>1.19</v>
      </c>
      <c r="H64" s="90">
        <f t="shared" si="17"/>
        <v>3210</v>
      </c>
      <c r="I64" s="91">
        <f t="shared" si="25"/>
        <v>0</v>
      </c>
      <c r="J64" s="91">
        <f t="shared" si="25"/>
        <v>0</v>
      </c>
      <c r="K64" s="91">
        <f t="shared" si="25"/>
        <v>0</v>
      </c>
      <c r="L64" s="91">
        <f t="shared" si="25"/>
        <v>0</v>
      </c>
      <c r="M64" s="91">
        <f t="shared" si="25"/>
        <v>0</v>
      </c>
      <c r="N64" s="91">
        <f t="shared" si="25"/>
        <v>0</v>
      </c>
      <c r="O64" s="91">
        <f t="shared" si="25"/>
        <v>0</v>
      </c>
      <c r="P64" s="91">
        <f t="shared" si="25"/>
        <v>0</v>
      </c>
      <c r="Q64" s="91">
        <f t="shared" si="25"/>
        <v>0</v>
      </c>
      <c r="R64" s="95">
        <f t="shared" si="18"/>
        <v>3210</v>
      </c>
      <c r="S64" s="78">
        <f t="shared" si="13"/>
        <v>1.19</v>
      </c>
      <c r="T64" s="78">
        <f>VLOOKUP($D$7,ETo!$B$4:$P$88,MONTH(D64)+2,FALSE)/4</f>
        <v>30.782578129054563</v>
      </c>
      <c r="U64" s="78">
        <f t="shared" si="19"/>
        <v>43.631267973574928</v>
      </c>
      <c r="V64" s="79">
        <f t="shared" si="5"/>
        <v>100840.58654052639</v>
      </c>
      <c r="W64" s="79">
        <f t="shared" si="20"/>
        <v>0</v>
      </c>
      <c r="X64" s="79">
        <f t="shared" si="21"/>
        <v>0</v>
      </c>
      <c r="Y64" s="79">
        <f t="shared" si="22"/>
        <v>100840.58654052639</v>
      </c>
      <c r="Z64" s="302">
        <f>VLOOKUP(E64,[0]!eff_week,3,FALSE)/1000*R64*1600</f>
        <v>0</v>
      </c>
    </row>
    <row r="65" spans="2:26" x14ac:dyDescent="0.25">
      <c r="B65" s="84">
        <f t="shared" si="23"/>
        <v>40096</v>
      </c>
      <c r="C65" s="85">
        <f t="shared" si="24"/>
        <v>40102</v>
      </c>
      <c r="D65" s="77">
        <f t="shared" si="12"/>
        <v>40102</v>
      </c>
      <c r="E65" s="68">
        <v>50</v>
      </c>
      <c r="F65" s="351">
        <f>IF(ISERROR(VLOOKUP(E65,Crop!$S$3:$T$70,2,FALSE)),0,VLOOKUP(E65,Crop!$S$3:$T$70,2,FALSE))</f>
        <v>50</v>
      </c>
      <c r="G65" s="78">
        <f>IF(ISERROR(HLOOKUP($D$5,Kc!$B$3:$AI$57,plant!F65+3,FALSE)),0,HLOOKUP($D$5,Kc!$B$3:$AI$57,plant!F65+3,FALSE))</f>
        <v>1.19</v>
      </c>
      <c r="H65" s="90">
        <f t="shared" si="17"/>
        <v>3210</v>
      </c>
      <c r="I65" s="91">
        <f t="shared" si="25"/>
        <v>0</v>
      </c>
      <c r="J65" s="91">
        <f t="shared" si="25"/>
        <v>0</v>
      </c>
      <c r="K65" s="91">
        <f t="shared" si="25"/>
        <v>0</v>
      </c>
      <c r="L65" s="91">
        <f t="shared" si="25"/>
        <v>0</v>
      </c>
      <c r="M65" s="91">
        <f t="shared" si="25"/>
        <v>0</v>
      </c>
      <c r="N65" s="91">
        <f t="shared" si="25"/>
        <v>0</v>
      </c>
      <c r="O65" s="91">
        <f t="shared" si="25"/>
        <v>0</v>
      </c>
      <c r="P65" s="91">
        <f t="shared" si="25"/>
        <v>0</v>
      </c>
      <c r="Q65" s="91">
        <f t="shared" si="25"/>
        <v>0</v>
      </c>
      <c r="R65" s="95">
        <f t="shared" si="18"/>
        <v>3210</v>
      </c>
      <c r="S65" s="78">
        <f t="shared" si="13"/>
        <v>1.19</v>
      </c>
      <c r="T65" s="78">
        <f>VLOOKUP($D$7,ETo!$B$4:$P$88,MONTH(D65)+2,FALSE)/4</f>
        <v>30.782578129054563</v>
      </c>
      <c r="U65" s="78">
        <f t="shared" si="19"/>
        <v>43.631267973574928</v>
      </c>
      <c r="V65" s="79">
        <f t="shared" si="5"/>
        <v>100840.58654052639</v>
      </c>
      <c r="W65" s="79">
        <f t="shared" si="20"/>
        <v>0</v>
      </c>
      <c r="X65" s="79">
        <f t="shared" si="21"/>
        <v>0</v>
      </c>
      <c r="Y65" s="79">
        <f t="shared" si="22"/>
        <v>100840.58654052639</v>
      </c>
      <c r="Z65" s="302">
        <f>VLOOKUP(E65,[0]!eff_week,3,FALSE)/1000*R65*1600</f>
        <v>0</v>
      </c>
    </row>
    <row r="66" spans="2:26" x14ac:dyDescent="0.25">
      <c r="B66" s="84">
        <f t="shared" si="23"/>
        <v>40103</v>
      </c>
      <c r="C66" s="85">
        <f t="shared" si="24"/>
        <v>40109</v>
      </c>
      <c r="D66" s="77">
        <f t="shared" si="12"/>
        <v>40109</v>
      </c>
      <c r="E66" s="68">
        <v>51</v>
      </c>
      <c r="F66" s="351">
        <f>IF(ISERROR(VLOOKUP(E66,Crop!$S$3:$T$70,2,FALSE)),0,VLOOKUP(E66,Crop!$S$3:$T$70,2,FALSE))</f>
        <v>51</v>
      </c>
      <c r="G66" s="78">
        <f>IF(ISERROR(HLOOKUP($D$5,Kc!$B$3:$AI$57,plant!F66+3,FALSE)),0,HLOOKUP($D$5,Kc!$B$3:$AI$57,plant!F66+3,FALSE))</f>
        <v>1.19</v>
      </c>
      <c r="H66" s="90">
        <f t="shared" si="17"/>
        <v>3210</v>
      </c>
      <c r="I66" s="91">
        <f t="shared" si="25"/>
        <v>0</v>
      </c>
      <c r="J66" s="91">
        <f t="shared" si="25"/>
        <v>0</v>
      </c>
      <c r="K66" s="91">
        <f t="shared" si="25"/>
        <v>0</v>
      </c>
      <c r="L66" s="91">
        <f t="shared" si="25"/>
        <v>0</v>
      </c>
      <c r="M66" s="91">
        <f t="shared" si="25"/>
        <v>0</v>
      </c>
      <c r="N66" s="91">
        <f t="shared" si="25"/>
        <v>0</v>
      </c>
      <c r="O66" s="91">
        <f t="shared" si="25"/>
        <v>0</v>
      </c>
      <c r="P66" s="91">
        <f t="shared" si="25"/>
        <v>0</v>
      </c>
      <c r="Q66" s="91">
        <f t="shared" si="25"/>
        <v>0</v>
      </c>
      <c r="R66" s="95">
        <f t="shared" si="18"/>
        <v>3210</v>
      </c>
      <c r="S66" s="78">
        <f t="shared" si="13"/>
        <v>1.19</v>
      </c>
      <c r="T66" s="78">
        <f>VLOOKUP($D$7,ETo!$B$4:$P$88,MONTH(D66)+2,FALSE)/4</f>
        <v>30.782578129054563</v>
      </c>
      <c r="U66" s="78">
        <f t="shared" si="19"/>
        <v>43.631267973574928</v>
      </c>
      <c r="V66" s="79">
        <f t="shared" si="5"/>
        <v>100840.58654052639</v>
      </c>
      <c r="W66" s="79">
        <f t="shared" si="20"/>
        <v>0</v>
      </c>
      <c r="X66" s="79">
        <f t="shared" si="21"/>
        <v>0</v>
      </c>
      <c r="Y66" s="79">
        <f t="shared" si="22"/>
        <v>100840.58654052639</v>
      </c>
      <c r="Z66" s="302">
        <f>VLOOKUP(E66,[0]!eff_week,3,FALSE)/1000*R66*1600</f>
        <v>0</v>
      </c>
    </row>
    <row r="67" spans="2:26" x14ac:dyDescent="0.25">
      <c r="B67" s="86">
        <f t="shared" si="23"/>
        <v>40110</v>
      </c>
      <c r="C67" s="87">
        <f t="shared" si="24"/>
        <v>40116</v>
      </c>
      <c r="D67" s="132">
        <f t="shared" si="12"/>
        <v>40116</v>
      </c>
      <c r="E67" s="69">
        <v>52</v>
      </c>
      <c r="F67" s="352">
        <f>IF(ISERROR(VLOOKUP(E67,Crop!$S$3:$T$70,2,FALSE)),0,VLOOKUP(E67,Crop!$S$3:$T$70,2,FALSE))</f>
        <v>52</v>
      </c>
      <c r="G67" s="80">
        <f>IF(ISERROR(HLOOKUP($D$5,Kc!$B$3:$AI$57,plant!F67+3,FALSE)),0,HLOOKUP($D$5,Kc!$B$3:$AI$57,plant!F67+3,FALSE))</f>
        <v>1.19</v>
      </c>
      <c r="H67" s="92">
        <f t="shared" si="17"/>
        <v>3210</v>
      </c>
      <c r="I67" s="93">
        <f t="shared" si="25"/>
        <v>0</v>
      </c>
      <c r="J67" s="93">
        <f t="shared" si="25"/>
        <v>0</v>
      </c>
      <c r="K67" s="93">
        <f t="shared" si="25"/>
        <v>0</v>
      </c>
      <c r="L67" s="93">
        <f t="shared" si="25"/>
        <v>0</v>
      </c>
      <c r="M67" s="93">
        <f t="shared" si="25"/>
        <v>0</v>
      </c>
      <c r="N67" s="93">
        <f t="shared" si="25"/>
        <v>0</v>
      </c>
      <c r="O67" s="93">
        <f t="shared" si="25"/>
        <v>0</v>
      </c>
      <c r="P67" s="93">
        <f t="shared" si="25"/>
        <v>0</v>
      </c>
      <c r="Q67" s="93">
        <f t="shared" si="25"/>
        <v>0</v>
      </c>
      <c r="R67" s="96">
        <f t="shared" si="18"/>
        <v>3210</v>
      </c>
      <c r="S67" s="80">
        <f t="shared" si="13"/>
        <v>1.19</v>
      </c>
      <c r="T67" s="80">
        <f>VLOOKUP($D$7,ETo!$B$4:$P$88,MONTH(D67)+2,FALSE)/4</f>
        <v>30.782578129054563</v>
      </c>
      <c r="U67" s="80">
        <f t="shared" si="19"/>
        <v>43.631267973574928</v>
      </c>
      <c r="V67" s="81">
        <f>U67*R67*1.6*0.45</f>
        <v>100840.58654052639</v>
      </c>
      <c r="W67" s="81">
        <f t="shared" si="20"/>
        <v>0</v>
      </c>
      <c r="X67" s="81">
        <f t="shared" si="21"/>
        <v>0</v>
      </c>
      <c r="Y67" s="81">
        <f t="shared" si="22"/>
        <v>100840.58654052639</v>
      </c>
      <c r="Z67" s="302">
        <f>VLOOKUP(E67,[0]!eff_week,3,FALSE)/1000*R67*1600</f>
        <v>0</v>
      </c>
    </row>
    <row r="68" spans="2:26" x14ac:dyDescent="0.25">
      <c r="Y68" s="51">
        <f>SUM(Y16:Y67)</f>
        <v>8466879.7159374747</v>
      </c>
      <c r="Z68" s="51">
        <f>SUM(Z16:Z67)</f>
        <v>253446.34607999999</v>
      </c>
    </row>
    <row r="69" spans="2:26" x14ac:dyDescent="0.25">
      <c r="Y69" s="52"/>
    </row>
  </sheetData>
  <sheetProtection password="D332" sheet="1"/>
  <phoneticPr fontId="2" type="noConversion"/>
  <conditionalFormatting sqref="F16:Z67">
    <cfRule type="cellIs" dxfId="2" priority="1" stopIfTrue="1" operator="equal">
      <formula>0</formula>
    </cfRule>
  </conditionalFormatting>
  <dataValidations count="4">
    <dataValidation type="list" allowBlank="1" showInputMessage="1" showErrorMessage="1" sqref="E6">
      <formula1>Week</formula1>
    </dataValidation>
    <dataValidation type="list" allowBlank="1" showInputMessage="1" showErrorMessage="1" sqref="D5">
      <formula1>croptype</formula1>
    </dataValidation>
    <dataValidation type="list" allowBlank="1" showInputMessage="1" showErrorMessage="1" sqref="D4">
      <formula1>province</formula1>
    </dataValidation>
    <dataValidation type="list" allowBlank="1" showInputMessage="1" showErrorMessage="1" sqref="E9">
      <formula1>"1,2,3,4,5,6,7,8,9,10"</formula1>
    </dataValidation>
  </dataValidations>
  <printOptions horizontalCentered="1"/>
  <pageMargins left="0.15748031496062992" right="0.51181102362204722" top="0.28999999999999998" bottom="0.32" header="0.23622047244094491" footer="0.15748031496062992"/>
  <pageSetup paperSize="9" scale="63" fitToHeight="2" orientation="landscape" r:id="rId1"/>
  <headerFooter alignWithMargins="0">
    <oddFooter>&amp;L&amp;Z&amp;F&amp;A&amp;C&amp;P/&amp;N&amp;R&amp;D</oddFoot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indexed="57"/>
  </sheetPr>
  <dimension ref="B1:AM63"/>
  <sheetViews>
    <sheetView showGridLines="0" topLeftCell="A28" workbookViewId="0">
      <selection activeCell="G11" sqref="G11"/>
    </sheetView>
  </sheetViews>
  <sheetFormatPr defaultRowHeight="13.2" x14ac:dyDescent="0.25"/>
  <cols>
    <col min="1" max="1" width="2.6640625" customWidth="1"/>
    <col min="4" max="4" width="8" customWidth="1"/>
    <col min="5" max="5" width="6.44140625" customWidth="1"/>
    <col min="8" max="8" width="13.109375" bestFit="1" customWidth="1"/>
    <col min="9" max="9" width="13.109375" customWidth="1"/>
    <col min="10" max="10" width="4.5546875" customWidth="1"/>
    <col min="11" max="12" width="5" customWidth="1"/>
    <col min="14" max="24" width="4.109375" customWidth="1"/>
    <col min="25" max="39" width="4.33203125" customWidth="1"/>
    <col min="40" max="64" width="4" customWidth="1"/>
  </cols>
  <sheetData>
    <row r="1" spans="2:39" ht="15.6" x14ac:dyDescent="0.3">
      <c r="B1" s="123" t="s">
        <v>223</v>
      </c>
    </row>
    <row r="2" spans="2:39" ht="13.8" thickBot="1" x14ac:dyDescent="0.3"/>
    <row r="3" spans="2:39" x14ac:dyDescent="0.25">
      <c r="B3" s="105" t="s">
        <v>108</v>
      </c>
      <c r="C3" s="106"/>
      <c r="D3" s="495" t="str">
        <f>+fill_data!C4</f>
        <v>สิงห์บุรี</v>
      </c>
      <c r="E3" s="496"/>
      <c r="G3" s="124"/>
    </row>
    <row r="4" spans="2:39" x14ac:dyDescent="0.25">
      <c r="B4" s="108" t="s">
        <v>147</v>
      </c>
      <c r="C4" s="48"/>
      <c r="D4" s="47"/>
      <c r="E4" s="119">
        <v>1</v>
      </c>
    </row>
    <row r="5" spans="2:39" x14ac:dyDescent="0.25">
      <c r="B5" s="110" t="s">
        <v>215</v>
      </c>
      <c r="C5" s="48"/>
      <c r="D5" s="493" t="str">
        <f>VLOOKUP(D3,Prv!$D$3:$E$78,2,FALSE)</f>
        <v>ลพบุรี</v>
      </c>
      <c r="E5" s="497"/>
    </row>
    <row r="6" spans="2:39" ht="13.8" thickBot="1" x14ac:dyDescent="0.3">
      <c r="B6" s="114" t="s">
        <v>224</v>
      </c>
      <c r="C6" s="120"/>
      <c r="D6" s="121"/>
      <c r="E6" s="122">
        <f>+fill_data!K53</f>
        <v>0</v>
      </c>
    </row>
    <row r="8" spans="2:39" x14ac:dyDescent="0.25">
      <c r="B8" s="97" t="s">
        <v>190</v>
      </c>
      <c r="C8" s="97" t="s">
        <v>191</v>
      </c>
      <c r="D8" s="97" t="s">
        <v>192</v>
      </c>
      <c r="E8" s="97" t="s">
        <v>193</v>
      </c>
      <c r="F8" s="97" t="s">
        <v>194</v>
      </c>
      <c r="G8" s="97" t="s">
        <v>195</v>
      </c>
      <c r="H8" s="97" t="s">
        <v>238</v>
      </c>
      <c r="I8" s="97" t="s">
        <v>196</v>
      </c>
    </row>
    <row r="9" spans="2:39" x14ac:dyDescent="0.25">
      <c r="B9" s="34" t="s">
        <v>163</v>
      </c>
      <c r="C9" s="35"/>
      <c r="D9" s="36" t="s">
        <v>166</v>
      </c>
      <c r="E9" s="36" t="s">
        <v>2</v>
      </c>
      <c r="F9" s="38" t="s">
        <v>222</v>
      </c>
      <c r="G9" s="38"/>
      <c r="H9" s="229" t="s">
        <v>170</v>
      </c>
      <c r="I9" s="36" t="s">
        <v>253</v>
      </c>
    </row>
    <row r="10" spans="2:39" x14ac:dyDescent="0.25">
      <c r="B10" s="39" t="s">
        <v>164</v>
      </c>
      <c r="C10" s="40" t="s">
        <v>165</v>
      </c>
      <c r="D10" s="41"/>
      <c r="E10" s="41"/>
      <c r="F10" s="43" t="s">
        <v>221</v>
      </c>
      <c r="G10" s="38" t="s">
        <v>232</v>
      </c>
      <c r="H10" s="42" t="s">
        <v>172</v>
      </c>
      <c r="I10" s="42" t="s">
        <v>172</v>
      </c>
      <c r="N10" s="125">
        <v>3</v>
      </c>
      <c r="O10">
        <v>3</v>
      </c>
      <c r="P10">
        <v>3</v>
      </c>
      <c r="Q10">
        <v>3</v>
      </c>
      <c r="R10">
        <v>4</v>
      </c>
      <c r="S10">
        <v>4</v>
      </c>
      <c r="T10">
        <v>4</v>
      </c>
      <c r="U10">
        <v>4</v>
      </c>
      <c r="V10">
        <v>4</v>
      </c>
      <c r="W10">
        <v>4</v>
      </c>
      <c r="X10">
        <v>4</v>
      </c>
      <c r="Y10">
        <v>4</v>
      </c>
      <c r="Z10">
        <v>4</v>
      </c>
      <c r="AA10">
        <v>4</v>
      </c>
      <c r="AB10">
        <v>4</v>
      </c>
      <c r="AC10">
        <v>4</v>
      </c>
      <c r="AD10">
        <v>4</v>
      </c>
      <c r="AE10">
        <v>4</v>
      </c>
      <c r="AF10">
        <v>4</v>
      </c>
      <c r="AG10">
        <v>4</v>
      </c>
      <c r="AH10">
        <v>4</v>
      </c>
      <c r="AI10">
        <v>4</v>
      </c>
      <c r="AJ10">
        <v>4</v>
      </c>
      <c r="AK10">
        <v>4</v>
      </c>
      <c r="AL10">
        <v>4</v>
      </c>
      <c r="AM10">
        <v>4</v>
      </c>
    </row>
    <row r="11" spans="2:39" x14ac:dyDescent="0.25">
      <c r="B11" s="82">
        <v>39753</v>
      </c>
      <c r="C11" s="83">
        <f>B11+6</f>
        <v>39759</v>
      </c>
      <c r="D11" s="77">
        <f>+C11</f>
        <v>39759</v>
      </c>
      <c r="E11" s="67">
        <v>1</v>
      </c>
      <c r="F11" s="79">
        <v>1200</v>
      </c>
      <c r="G11" s="226">
        <f>VLOOKUP($D$5,evap!$B$4:$P$88,MONTH(D11)+2,FALSE)/4*0.7+7</f>
        <v>32.112499999999997</v>
      </c>
      <c r="H11" s="76">
        <f t="shared" ref="H11:H42" si="0">+(F11*J11+G11*K11)*$E$6/100*1.6</f>
        <v>0</v>
      </c>
      <c r="I11" s="302">
        <f>VLOOKUP(E11,[0]!eff_week,2,FALSE)/1000*$E$6*1600</f>
        <v>0</v>
      </c>
      <c r="J11">
        <f>SUMIF($N11:$AM11,1,$N$10:$AM$10)</f>
        <v>3</v>
      </c>
      <c r="K11">
        <f>SUMIF($N11:$AM11,2,$N$10:$AM$10)</f>
        <v>84</v>
      </c>
      <c r="M11" s="67">
        <v>1</v>
      </c>
      <c r="N11" s="136">
        <v>1</v>
      </c>
      <c r="O11" s="136">
        <v>0</v>
      </c>
      <c r="P11" s="136">
        <v>0</v>
      </c>
      <c r="Q11" s="136">
        <v>0</v>
      </c>
      <c r="R11" s="136">
        <v>0</v>
      </c>
      <c r="S11" s="136">
        <v>2</v>
      </c>
      <c r="T11" s="136">
        <v>2</v>
      </c>
      <c r="U11" s="136">
        <v>2</v>
      </c>
      <c r="V11" s="136">
        <v>2</v>
      </c>
      <c r="W11" s="136">
        <v>2</v>
      </c>
      <c r="X11" s="136">
        <v>2</v>
      </c>
      <c r="Y11" s="136">
        <v>2</v>
      </c>
      <c r="Z11" s="136">
        <v>2</v>
      </c>
      <c r="AA11" s="136">
        <v>2</v>
      </c>
      <c r="AB11" s="136">
        <v>2</v>
      </c>
      <c r="AC11" s="136">
        <v>2</v>
      </c>
      <c r="AD11" s="136">
        <v>2</v>
      </c>
      <c r="AE11" s="136">
        <v>2</v>
      </c>
      <c r="AF11" s="136">
        <v>2</v>
      </c>
      <c r="AG11" s="136">
        <v>2</v>
      </c>
      <c r="AH11" s="136">
        <v>2</v>
      </c>
      <c r="AI11" s="136">
        <v>2</v>
      </c>
      <c r="AJ11" s="136">
        <v>2</v>
      </c>
      <c r="AK11" s="136">
        <v>2</v>
      </c>
      <c r="AL11" s="136">
        <v>2</v>
      </c>
      <c r="AM11" s="136">
        <v>2</v>
      </c>
    </row>
    <row r="12" spans="2:39" x14ac:dyDescent="0.25">
      <c r="B12" s="84">
        <f t="shared" ref="B12:B43" si="1">C11+1</f>
        <v>39760</v>
      </c>
      <c r="C12" s="85">
        <f t="shared" ref="C12:C42" si="2">B12+6</f>
        <v>39766</v>
      </c>
      <c r="D12" s="77">
        <f>+C12</f>
        <v>39766</v>
      </c>
      <c r="E12" s="68">
        <v>2</v>
      </c>
      <c r="F12" s="79">
        <v>1200</v>
      </c>
      <c r="G12" s="226">
        <f>VLOOKUP($D$5,evap!$B$4:$P$88,MONTH(D12)+2,FALSE)/4*0.7+7</f>
        <v>32.112499999999997</v>
      </c>
      <c r="H12" s="79">
        <f t="shared" si="0"/>
        <v>0</v>
      </c>
      <c r="I12" s="302">
        <f>VLOOKUP(E12,[0]!eff_week,2,FALSE)/1000*$E$6*1600</f>
        <v>0</v>
      </c>
      <c r="J12">
        <f t="shared" ref="J12:J62" si="3">SUMIF($N12:$AM12,1,$N$10:$AM$10)</f>
        <v>3</v>
      </c>
      <c r="K12">
        <f t="shared" ref="K12:K62" si="4">SUMIF($N12:$AM12,2,$N$10:$AM$10)</f>
        <v>83</v>
      </c>
      <c r="M12" s="68">
        <v>2</v>
      </c>
      <c r="N12" s="136">
        <v>2</v>
      </c>
      <c r="O12" s="136">
        <v>1</v>
      </c>
      <c r="P12" s="136">
        <v>0</v>
      </c>
      <c r="Q12" s="136">
        <v>0</v>
      </c>
      <c r="R12" s="136">
        <v>0</v>
      </c>
      <c r="S12" s="136">
        <v>0</v>
      </c>
      <c r="T12" s="136">
        <v>2</v>
      </c>
      <c r="U12" s="136">
        <v>2</v>
      </c>
      <c r="V12" s="136">
        <v>2</v>
      </c>
      <c r="W12" s="136">
        <v>2</v>
      </c>
      <c r="X12" s="136">
        <v>2</v>
      </c>
      <c r="Y12" s="136">
        <v>2</v>
      </c>
      <c r="Z12" s="136">
        <v>2</v>
      </c>
      <c r="AA12" s="136">
        <v>2</v>
      </c>
      <c r="AB12" s="136">
        <v>2</v>
      </c>
      <c r="AC12" s="136">
        <v>2</v>
      </c>
      <c r="AD12" s="136">
        <v>2</v>
      </c>
      <c r="AE12" s="136">
        <v>2</v>
      </c>
      <c r="AF12" s="136">
        <v>2</v>
      </c>
      <c r="AG12" s="136">
        <v>2</v>
      </c>
      <c r="AH12" s="136">
        <v>2</v>
      </c>
      <c r="AI12" s="136">
        <v>2</v>
      </c>
      <c r="AJ12" s="136">
        <v>2</v>
      </c>
      <c r="AK12" s="136">
        <v>2</v>
      </c>
      <c r="AL12" s="136">
        <v>2</v>
      </c>
      <c r="AM12" s="136">
        <v>2</v>
      </c>
    </row>
    <row r="13" spans="2:39" x14ac:dyDescent="0.25">
      <c r="B13" s="84">
        <f t="shared" si="1"/>
        <v>39767</v>
      </c>
      <c r="C13" s="85">
        <f t="shared" si="2"/>
        <v>39773</v>
      </c>
      <c r="D13" s="77">
        <f t="shared" ref="D13:D62" si="5">+C13</f>
        <v>39773</v>
      </c>
      <c r="E13" s="68">
        <v>3</v>
      </c>
      <c r="F13" s="79">
        <v>1200</v>
      </c>
      <c r="G13" s="226">
        <f>VLOOKUP($D$5,evap!$B$4:$P$88,MONTH(D13)+2,FALSE)/4*0.7+7</f>
        <v>32.112499999999997</v>
      </c>
      <c r="H13" s="79">
        <f t="shared" si="0"/>
        <v>0</v>
      </c>
      <c r="I13" s="302">
        <f>VLOOKUP(E13,[0]!eff_week,2,FALSE)/1000*$E$6*1600</f>
        <v>0</v>
      </c>
      <c r="J13">
        <f t="shared" si="3"/>
        <v>3</v>
      </c>
      <c r="K13">
        <f t="shared" si="4"/>
        <v>82</v>
      </c>
      <c r="M13" s="68">
        <v>3</v>
      </c>
      <c r="N13" s="136">
        <v>2</v>
      </c>
      <c r="O13" s="136">
        <v>2</v>
      </c>
      <c r="P13" s="136">
        <v>1</v>
      </c>
      <c r="Q13" s="136">
        <v>0</v>
      </c>
      <c r="R13" s="136">
        <v>0</v>
      </c>
      <c r="S13" s="136">
        <v>0</v>
      </c>
      <c r="T13" s="136">
        <v>0</v>
      </c>
      <c r="U13" s="136">
        <v>2</v>
      </c>
      <c r="V13" s="136">
        <v>2</v>
      </c>
      <c r="W13" s="136">
        <v>2</v>
      </c>
      <c r="X13" s="136">
        <v>2</v>
      </c>
      <c r="Y13" s="136">
        <v>2</v>
      </c>
      <c r="Z13" s="136">
        <v>2</v>
      </c>
      <c r="AA13" s="136">
        <v>2</v>
      </c>
      <c r="AB13" s="136">
        <v>2</v>
      </c>
      <c r="AC13" s="136">
        <v>2</v>
      </c>
      <c r="AD13" s="136">
        <v>2</v>
      </c>
      <c r="AE13" s="136">
        <v>2</v>
      </c>
      <c r="AF13" s="136">
        <v>2</v>
      </c>
      <c r="AG13" s="136">
        <v>2</v>
      </c>
      <c r="AH13" s="136">
        <v>2</v>
      </c>
      <c r="AI13" s="136">
        <v>2</v>
      </c>
      <c r="AJ13" s="136">
        <v>2</v>
      </c>
      <c r="AK13" s="136">
        <v>2</v>
      </c>
      <c r="AL13" s="136">
        <v>2</v>
      </c>
      <c r="AM13" s="136">
        <v>2</v>
      </c>
    </row>
    <row r="14" spans="2:39" x14ac:dyDescent="0.25">
      <c r="B14" s="84">
        <f t="shared" si="1"/>
        <v>39774</v>
      </c>
      <c r="C14" s="85">
        <f t="shared" si="2"/>
        <v>39780</v>
      </c>
      <c r="D14" s="77">
        <f t="shared" si="5"/>
        <v>39780</v>
      </c>
      <c r="E14" s="68">
        <v>4</v>
      </c>
      <c r="F14" s="79">
        <v>1200</v>
      </c>
      <c r="G14" s="226">
        <f>VLOOKUP($D$5,evap!$B$4:$P$88,MONTH(D14)+2,FALSE)/4*0.7+7</f>
        <v>32.112499999999997</v>
      </c>
      <c r="H14" s="79">
        <f t="shared" si="0"/>
        <v>0</v>
      </c>
      <c r="I14" s="302">
        <f>VLOOKUP(E14,[0]!eff_week,2,FALSE)/1000*$E$6*1600</f>
        <v>0</v>
      </c>
      <c r="J14">
        <f t="shared" si="3"/>
        <v>3</v>
      </c>
      <c r="K14">
        <f t="shared" si="4"/>
        <v>81</v>
      </c>
      <c r="M14" s="68">
        <v>4</v>
      </c>
      <c r="N14" s="136">
        <v>2</v>
      </c>
      <c r="O14" s="136">
        <v>2</v>
      </c>
      <c r="P14" s="136">
        <v>2</v>
      </c>
      <c r="Q14" s="136">
        <v>1</v>
      </c>
      <c r="R14" s="136">
        <v>0</v>
      </c>
      <c r="S14" s="136">
        <v>0</v>
      </c>
      <c r="T14" s="136">
        <v>0</v>
      </c>
      <c r="U14" s="136">
        <v>0</v>
      </c>
      <c r="V14" s="136">
        <v>2</v>
      </c>
      <c r="W14" s="136">
        <v>2</v>
      </c>
      <c r="X14" s="136">
        <v>2</v>
      </c>
      <c r="Y14" s="136">
        <v>2</v>
      </c>
      <c r="Z14" s="136">
        <v>2</v>
      </c>
      <c r="AA14" s="136">
        <v>2</v>
      </c>
      <c r="AB14" s="136">
        <v>2</v>
      </c>
      <c r="AC14" s="136">
        <v>2</v>
      </c>
      <c r="AD14" s="136">
        <v>2</v>
      </c>
      <c r="AE14" s="136">
        <v>2</v>
      </c>
      <c r="AF14" s="136">
        <v>2</v>
      </c>
      <c r="AG14" s="136">
        <v>2</v>
      </c>
      <c r="AH14" s="136">
        <v>2</v>
      </c>
      <c r="AI14" s="136">
        <v>2</v>
      </c>
      <c r="AJ14" s="136">
        <v>2</v>
      </c>
      <c r="AK14" s="136">
        <v>2</v>
      </c>
      <c r="AL14" s="136">
        <v>2</v>
      </c>
      <c r="AM14" s="136">
        <v>2</v>
      </c>
    </row>
    <row r="15" spans="2:39" x14ac:dyDescent="0.25">
      <c r="B15" s="84">
        <f t="shared" si="1"/>
        <v>39781</v>
      </c>
      <c r="C15" s="85">
        <f t="shared" si="2"/>
        <v>39787</v>
      </c>
      <c r="D15" s="77">
        <f t="shared" si="5"/>
        <v>39787</v>
      </c>
      <c r="E15" s="68">
        <v>5</v>
      </c>
      <c r="F15" s="79">
        <v>1200</v>
      </c>
      <c r="G15" s="226">
        <f>VLOOKUP($D$5,evap!$B$4:$P$88,MONTH(D15)+2,FALSE)/4*0.7+7</f>
        <v>34.912499999999994</v>
      </c>
      <c r="H15" s="79">
        <f t="shared" si="0"/>
        <v>0</v>
      </c>
      <c r="I15" s="302">
        <f>VLOOKUP(E15,[0]!eff_week,2,FALSE)/1000*$E$6*1600</f>
        <v>0</v>
      </c>
      <c r="J15">
        <f t="shared" si="3"/>
        <v>4</v>
      </c>
      <c r="K15">
        <f t="shared" si="4"/>
        <v>80</v>
      </c>
      <c r="M15" s="68">
        <v>5</v>
      </c>
      <c r="N15" s="136">
        <v>2</v>
      </c>
      <c r="O15" s="136">
        <v>2</v>
      </c>
      <c r="P15" s="136">
        <v>2</v>
      </c>
      <c r="Q15" s="136">
        <v>2</v>
      </c>
      <c r="R15" s="136">
        <v>1</v>
      </c>
      <c r="S15" s="136">
        <v>0</v>
      </c>
      <c r="T15" s="136">
        <v>0</v>
      </c>
      <c r="U15" s="136">
        <v>0</v>
      </c>
      <c r="V15" s="136">
        <v>0</v>
      </c>
      <c r="W15" s="136">
        <v>2</v>
      </c>
      <c r="X15" s="136">
        <v>2</v>
      </c>
      <c r="Y15" s="136">
        <v>2</v>
      </c>
      <c r="Z15" s="136">
        <v>2</v>
      </c>
      <c r="AA15" s="136">
        <v>2</v>
      </c>
      <c r="AB15" s="136">
        <v>2</v>
      </c>
      <c r="AC15" s="136">
        <v>2</v>
      </c>
      <c r="AD15" s="136">
        <v>2</v>
      </c>
      <c r="AE15" s="136">
        <v>2</v>
      </c>
      <c r="AF15" s="136">
        <v>2</v>
      </c>
      <c r="AG15" s="136">
        <v>2</v>
      </c>
      <c r="AH15" s="136">
        <v>2</v>
      </c>
      <c r="AI15" s="136">
        <v>2</v>
      </c>
      <c r="AJ15" s="136">
        <v>2</v>
      </c>
      <c r="AK15" s="136">
        <v>2</v>
      </c>
      <c r="AL15" s="136">
        <v>2</v>
      </c>
      <c r="AM15" s="136">
        <v>2</v>
      </c>
    </row>
    <row r="16" spans="2:39" x14ac:dyDescent="0.25">
      <c r="B16" s="84">
        <f t="shared" si="1"/>
        <v>39788</v>
      </c>
      <c r="C16" s="85">
        <f t="shared" si="2"/>
        <v>39794</v>
      </c>
      <c r="D16" s="77">
        <f t="shared" si="5"/>
        <v>39794</v>
      </c>
      <c r="E16" s="68">
        <v>6</v>
      </c>
      <c r="F16" s="79">
        <v>1200</v>
      </c>
      <c r="G16" s="226">
        <f>VLOOKUP($D$5,evap!$B$4:$P$88,MONTH(D16)+2,FALSE)/4*0.7+7</f>
        <v>34.912499999999994</v>
      </c>
      <c r="H16" s="79">
        <f t="shared" si="0"/>
        <v>0</v>
      </c>
      <c r="I16" s="302">
        <f>VLOOKUP(E16,[0]!eff_week,2,FALSE)/1000*$E$6*1600</f>
        <v>0</v>
      </c>
      <c r="J16">
        <f t="shared" si="3"/>
        <v>4</v>
      </c>
      <c r="K16">
        <f t="shared" si="4"/>
        <v>80</v>
      </c>
      <c r="M16" s="68">
        <v>6</v>
      </c>
      <c r="N16" s="136">
        <v>2</v>
      </c>
      <c r="O16" s="136">
        <v>2</v>
      </c>
      <c r="P16" s="136">
        <v>2</v>
      </c>
      <c r="Q16" s="136">
        <v>2</v>
      </c>
      <c r="R16" s="136">
        <v>2</v>
      </c>
      <c r="S16" s="136">
        <v>1</v>
      </c>
      <c r="T16" s="136">
        <v>0</v>
      </c>
      <c r="U16" s="136">
        <v>0</v>
      </c>
      <c r="V16" s="136">
        <v>0</v>
      </c>
      <c r="W16" s="136">
        <v>0</v>
      </c>
      <c r="X16" s="136">
        <v>2</v>
      </c>
      <c r="Y16" s="136">
        <v>2</v>
      </c>
      <c r="Z16" s="136">
        <v>2</v>
      </c>
      <c r="AA16" s="136">
        <v>2</v>
      </c>
      <c r="AB16" s="136">
        <v>2</v>
      </c>
      <c r="AC16" s="136">
        <v>2</v>
      </c>
      <c r="AD16" s="136">
        <v>2</v>
      </c>
      <c r="AE16" s="136">
        <v>2</v>
      </c>
      <c r="AF16" s="136">
        <v>2</v>
      </c>
      <c r="AG16" s="136">
        <v>2</v>
      </c>
      <c r="AH16" s="136">
        <v>2</v>
      </c>
      <c r="AI16" s="136">
        <v>2</v>
      </c>
      <c r="AJ16" s="136">
        <v>2</v>
      </c>
      <c r="AK16" s="136">
        <v>2</v>
      </c>
      <c r="AL16" s="136">
        <v>2</v>
      </c>
      <c r="AM16" s="136">
        <v>2</v>
      </c>
    </row>
    <row r="17" spans="2:39" x14ac:dyDescent="0.25">
      <c r="B17" s="84">
        <f t="shared" si="1"/>
        <v>39795</v>
      </c>
      <c r="C17" s="85">
        <f t="shared" si="2"/>
        <v>39801</v>
      </c>
      <c r="D17" s="77">
        <f t="shared" si="5"/>
        <v>39801</v>
      </c>
      <c r="E17" s="68">
        <v>7</v>
      </c>
      <c r="F17" s="79">
        <v>1200</v>
      </c>
      <c r="G17" s="226">
        <f>VLOOKUP($D$5,evap!$B$4:$P$88,MONTH(D17)+2,FALSE)/4*0.7+7</f>
        <v>34.912499999999994</v>
      </c>
      <c r="H17" s="79">
        <f t="shared" si="0"/>
        <v>0</v>
      </c>
      <c r="I17" s="302">
        <f>VLOOKUP(E17,[0]!eff_week,2,FALSE)/1000*$E$6*1600</f>
        <v>0</v>
      </c>
      <c r="J17">
        <f t="shared" si="3"/>
        <v>4</v>
      </c>
      <c r="K17">
        <f t="shared" si="4"/>
        <v>80</v>
      </c>
      <c r="M17" s="68">
        <v>7</v>
      </c>
      <c r="N17" s="136">
        <v>2</v>
      </c>
      <c r="O17" s="136">
        <v>2</v>
      </c>
      <c r="P17" s="136">
        <v>2</v>
      </c>
      <c r="Q17" s="136">
        <v>2</v>
      </c>
      <c r="R17" s="136">
        <v>2</v>
      </c>
      <c r="S17" s="136">
        <v>2</v>
      </c>
      <c r="T17" s="136">
        <v>1</v>
      </c>
      <c r="U17" s="136">
        <v>0</v>
      </c>
      <c r="V17" s="136">
        <v>0</v>
      </c>
      <c r="W17" s="136">
        <v>0</v>
      </c>
      <c r="X17" s="136">
        <v>0</v>
      </c>
      <c r="Y17" s="136">
        <v>2</v>
      </c>
      <c r="Z17" s="136">
        <v>2</v>
      </c>
      <c r="AA17" s="136">
        <v>2</v>
      </c>
      <c r="AB17" s="136">
        <v>2</v>
      </c>
      <c r="AC17" s="136">
        <v>2</v>
      </c>
      <c r="AD17" s="136">
        <v>2</v>
      </c>
      <c r="AE17" s="136">
        <v>2</v>
      </c>
      <c r="AF17" s="136">
        <v>2</v>
      </c>
      <c r="AG17" s="136">
        <v>2</v>
      </c>
      <c r="AH17" s="136">
        <v>2</v>
      </c>
      <c r="AI17" s="136">
        <v>2</v>
      </c>
      <c r="AJ17" s="136">
        <v>2</v>
      </c>
      <c r="AK17" s="136">
        <v>2</v>
      </c>
      <c r="AL17" s="136">
        <v>2</v>
      </c>
      <c r="AM17" s="136">
        <v>2</v>
      </c>
    </row>
    <row r="18" spans="2:39" x14ac:dyDescent="0.25">
      <c r="B18" s="84">
        <f t="shared" si="1"/>
        <v>39802</v>
      </c>
      <c r="C18" s="85">
        <f t="shared" si="2"/>
        <v>39808</v>
      </c>
      <c r="D18" s="77">
        <f t="shared" si="5"/>
        <v>39808</v>
      </c>
      <c r="E18" s="68">
        <v>8</v>
      </c>
      <c r="F18" s="79">
        <v>1200</v>
      </c>
      <c r="G18" s="226">
        <f>VLOOKUP($D$5,evap!$B$4:$P$88,MONTH(D18)+2,FALSE)/4*0.7+7</f>
        <v>34.912499999999994</v>
      </c>
      <c r="H18" s="79">
        <f t="shared" si="0"/>
        <v>0</v>
      </c>
      <c r="I18" s="302">
        <f>VLOOKUP(E18,[0]!eff_week,2,FALSE)/1000*$E$6*1600</f>
        <v>0</v>
      </c>
      <c r="J18">
        <f t="shared" si="3"/>
        <v>4</v>
      </c>
      <c r="K18">
        <f t="shared" si="4"/>
        <v>80</v>
      </c>
      <c r="M18" s="68">
        <v>8</v>
      </c>
      <c r="N18" s="136">
        <v>2</v>
      </c>
      <c r="O18" s="136">
        <v>2</v>
      </c>
      <c r="P18" s="136">
        <v>2</v>
      </c>
      <c r="Q18" s="136">
        <v>2</v>
      </c>
      <c r="R18" s="136">
        <v>2</v>
      </c>
      <c r="S18" s="136">
        <v>2</v>
      </c>
      <c r="T18" s="136">
        <v>2</v>
      </c>
      <c r="U18" s="136">
        <v>1</v>
      </c>
      <c r="V18" s="136">
        <v>0</v>
      </c>
      <c r="W18" s="136">
        <v>0</v>
      </c>
      <c r="X18" s="136">
        <v>0</v>
      </c>
      <c r="Y18" s="136">
        <v>0</v>
      </c>
      <c r="Z18" s="136">
        <v>2</v>
      </c>
      <c r="AA18" s="136">
        <v>2</v>
      </c>
      <c r="AB18" s="136">
        <v>2</v>
      </c>
      <c r="AC18" s="136">
        <v>2</v>
      </c>
      <c r="AD18" s="136">
        <v>2</v>
      </c>
      <c r="AE18" s="136">
        <v>2</v>
      </c>
      <c r="AF18" s="136">
        <v>2</v>
      </c>
      <c r="AG18" s="136">
        <v>2</v>
      </c>
      <c r="AH18" s="136">
        <v>2</v>
      </c>
      <c r="AI18" s="136">
        <v>2</v>
      </c>
      <c r="AJ18" s="136">
        <v>2</v>
      </c>
      <c r="AK18" s="136">
        <v>2</v>
      </c>
      <c r="AL18" s="136">
        <v>2</v>
      </c>
      <c r="AM18" s="136">
        <v>2</v>
      </c>
    </row>
    <row r="19" spans="2:39" x14ac:dyDescent="0.25">
      <c r="B19" s="84">
        <f t="shared" si="1"/>
        <v>39809</v>
      </c>
      <c r="C19" s="85">
        <f t="shared" si="2"/>
        <v>39815</v>
      </c>
      <c r="D19" s="77">
        <f t="shared" si="5"/>
        <v>39815</v>
      </c>
      <c r="E19" s="68">
        <v>9</v>
      </c>
      <c r="F19" s="79">
        <v>1200</v>
      </c>
      <c r="G19" s="226">
        <f>VLOOKUP($D$5,evap!$B$4:$P$88,MONTH(D19)+2,FALSE)/4*0.7+7</f>
        <v>33.495000000000005</v>
      </c>
      <c r="H19" s="79">
        <f t="shared" si="0"/>
        <v>0</v>
      </c>
      <c r="I19" s="302">
        <f>VLOOKUP(E19,[0]!eff_week,2,FALSE)/1000*$E$6*1600</f>
        <v>0</v>
      </c>
      <c r="J19">
        <f t="shared" si="3"/>
        <v>4</v>
      </c>
      <c r="K19">
        <f t="shared" si="4"/>
        <v>80</v>
      </c>
      <c r="M19" s="68">
        <v>9</v>
      </c>
      <c r="N19" s="136">
        <v>2</v>
      </c>
      <c r="O19" s="136">
        <v>2</v>
      </c>
      <c r="P19" s="136">
        <v>2</v>
      </c>
      <c r="Q19" s="136">
        <v>2</v>
      </c>
      <c r="R19" s="136">
        <v>2</v>
      </c>
      <c r="S19" s="136">
        <v>2</v>
      </c>
      <c r="T19" s="136">
        <v>2</v>
      </c>
      <c r="U19" s="136">
        <v>2</v>
      </c>
      <c r="V19" s="136">
        <v>1</v>
      </c>
      <c r="W19" s="136">
        <v>0</v>
      </c>
      <c r="X19" s="136">
        <v>0</v>
      </c>
      <c r="Y19" s="136">
        <v>0</v>
      </c>
      <c r="Z19" s="136">
        <v>0</v>
      </c>
      <c r="AA19" s="136">
        <v>2</v>
      </c>
      <c r="AB19" s="136">
        <v>2</v>
      </c>
      <c r="AC19" s="136">
        <v>2</v>
      </c>
      <c r="AD19" s="136">
        <v>2</v>
      </c>
      <c r="AE19" s="136">
        <v>2</v>
      </c>
      <c r="AF19" s="136">
        <v>2</v>
      </c>
      <c r="AG19" s="136">
        <v>2</v>
      </c>
      <c r="AH19" s="136">
        <v>2</v>
      </c>
      <c r="AI19" s="136">
        <v>2</v>
      </c>
      <c r="AJ19" s="136">
        <v>2</v>
      </c>
      <c r="AK19" s="136">
        <v>2</v>
      </c>
      <c r="AL19" s="136">
        <v>2</v>
      </c>
      <c r="AM19" s="136">
        <v>2</v>
      </c>
    </row>
    <row r="20" spans="2:39" x14ac:dyDescent="0.25">
      <c r="B20" s="84">
        <f t="shared" si="1"/>
        <v>39816</v>
      </c>
      <c r="C20" s="85">
        <f t="shared" si="2"/>
        <v>39822</v>
      </c>
      <c r="D20" s="77">
        <f t="shared" si="5"/>
        <v>39822</v>
      </c>
      <c r="E20" s="68">
        <v>10</v>
      </c>
      <c r="F20" s="79">
        <v>1200</v>
      </c>
      <c r="G20" s="226">
        <f>VLOOKUP($D$5,evap!$B$4:$P$88,MONTH(D20)+2,FALSE)/4*0.7+7</f>
        <v>33.495000000000005</v>
      </c>
      <c r="H20" s="79">
        <f t="shared" si="0"/>
        <v>0</v>
      </c>
      <c r="I20" s="302">
        <f>VLOOKUP(E20,[0]!eff_week,2,FALSE)/1000*$E$6*1600</f>
        <v>0</v>
      </c>
      <c r="J20">
        <f t="shared" si="3"/>
        <v>4</v>
      </c>
      <c r="K20">
        <f t="shared" si="4"/>
        <v>80</v>
      </c>
      <c r="M20" s="68">
        <v>10</v>
      </c>
      <c r="N20" s="136">
        <v>2</v>
      </c>
      <c r="O20" s="136">
        <v>2</v>
      </c>
      <c r="P20" s="136">
        <v>2</v>
      </c>
      <c r="Q20" s="136">
        <v>2</v>
      </c>
      <c r="R20" s="136">
        <v>2</v>
      </c>
      <c r="S20" s="136">
        <v>2</v>
      </c>
      <c r="T20" s="136">
        <v>2</v>
      </c>
      <c r="U20" s="136">
        <v>2</v>
      </c>
      <c r="V20" s="136">
        <v>2</v>
      </c>
      <c r="W20" s="136">
        <v>1</v>
      </c>
      <c r="X20" s="136">
        <v>0</v>
      </c>
      <c r="Y20" s="136">
        <v>0</v>
      </c>
      <c r="Z20" s="136">
        <v>0</v>
      </c>
      <c r="AA20" s="136">
        <v>0</v>
      </c>
      <c r="AB20" s="136">
        <v>2</v>
      </c>
      <c r="AC20" s="136">
        <v>2</v>
      </c>
      <c r="AD20" s="136">
        <v>2</v>
      </c>
      <c r="AE20" s="136">
        <v>2</v>
      </c>
      <c r="AF20" s="136">
        <v>2</v>
      </c>
      <c r="AG20" s="136">
        <v>2</v>
      </c>
      <c r="AH20" s="136">
        <v>2</v>
      </c>
      <c r="AI20" s="136">
        <v>2</v>
      </c>
      <c r="AJ20" s="136">
        <v>2</v>
      </c>
      <c r="AK20" s="136">
        <v>2</v>
      </c>
      <c r="AL20" s="136">
        <v>2</v>
      </c>
      <c r="AM20" s="136">
        <v>2</v>
      </c>
    </row>
    <row r="21" spans="2:39" x14ac:dyDescent="0.25">
      <c r="B21" s="84">
        <f t="shared" si="1"/>
        <v>39823</v>
      </c>
      <c r="C21" s="85">
        <f t="shared" si="2"/>
        <v>39829</v>
      </c>
      <c r="D21" s="77">
        <f t="shared" si="5"/>
        <v>39829</v>
      </c>
      <c r="E21" s="68">
        <v>11</v>
      </c>
      <c r="F21" s="79">
        <v>1200</v>
      </c>
      <c r="G21" s="226">
        <f>VLOOKUP($D$5,evap!$B$4:$P$88,MONTH(D21)+2,FALSE)/4*0.7+7</f>
        <v>33.495000000000005</v>
      </c>
      <c r="H21" s="79">
        <f t="shared" si="0"/>
        <v>0</v>
      </c>
      <c r="I21" s="302">
        <f>VLOOKUP(E21,[0]!eff_week,2,FALSE)/1000*$E$6*1600</f>
        <v>0</v>
      </c>
      <c r="J21">
        <f t="shared" si="3"/>
        <v>4</v>
      </c>
      <c r="K21">
        <f t="shared" si="4"/>
        <v>80</v>
      </c>
      <c r="M21" s="68">
        <v>11</v>
      </c>
      <c r="N21" s="136">
        <v>2</v>
      </c>
      <c r="O21" s="136">
        <v>2</v>
      </c>
      <c r="P21" s="136">
        <v>2</v>
      </c>
      <c r="Q21" s="136">
        <v>2</v>
      </c>
      <c r="R21" s="136">
        <v>2</v>
      </c>
      <c r="S21" s="136">
        <v>2</v>
      </c>
      <c r="T21" s="136">
        <v>2</v>
      </c>
      <c r="U21" s="136">
        <v>2</v>
      </c>
      <c r="V21" s="136">
        <v>2</v>
      </c>
      <c r="W21" s="136">
        <v>2</v>
      </c>
      <c r="X21" s="136">
        <v>1</v>
      </c>
      <c r="Y21" s="136">
        <v>0</v>
      </c>
      <c r="Z21" s="136">
        <v>0</v>
      </c>
      <c r="AA21" s="136">
        <v>0</v>
      </c>
      <c r="AB21" s="136">
        <v>0</v>
      </c>
      <c r="AC21" s="136">
        <v>2</v>
      </c>
      <c r="AD21" s="136">
        <v>2</v>
      </c>
      <c r="AE21" s="136">
        <v>2</v>
      </c>
      <c r="AF21" s="136">
        <v>2</v>
      </c>
      <c r="AG21" s="136">
        <v>2</v>
      </c>
      <c r="AH21" s="136">
        <v>2</v>
      </c>
      <c r="AI21" s="136">
        <v>2</v>
      </c>
      <c r="AJ21" s="136">
        <v>2</v>
      </c>
      <c r="AK21" s="136">
        <v>2</v>
      </c>
      <c r="AL21" s="136">
        <v>2</v>
      </c>
      <c r="AM21" s="136">
        <v>2</v>
      </c>
    </row>
    <row r="22" spans="2:39" x14ac:dyDescent="0.25">
      <c r="B22" s="84">
        <f t="shared" si="1"/>
        <v>39830</v>
      </c>
      <c r="C22" s="85">
        <f t="shared" si="2"/>
        <v>39836</v>
      </c>
      <c r="D22" s="77">
        <f t="shared" si="5"/>
        <v>39836</v>
      </c>
      <c r="E22" s="68">
        <v>12</v>
      </c>
      <c r="F22" s="79">
        <v>1200</v>
      </c>
      <c r="G22" s="226">
        <f>VLOOKUP($D$5,evap!$B$4:$P$88,MONTH(D22)+2,FALSE)/4*0.7+7</f>
        <v>33.495000000000005</v>
      </c>
      <c r="H22" s="79">
        <f t="shared" si="0"/>
        <v>0</v>
      </c>
      <c r="I22" s="302">
        <f>VLOOKUP(E22,[0]!eff_week,2,FALSE)/1000*$E$6*1600</f>
        <v>0</v>
      </c>
      <c r="J22">
        <f t="shared" si="3"/>
        <v>4</v>
      </c>
      <c r="K22">
        <f t="shared" si="4"/>
        <v>80</v>
      </c>
      <c r="M22" s="68">
        <v>12</v>
      </c>
      <c r="N22" s="136">
        <v>2</v>
      </c>
      <c r="O22" s="136">
        <v>2</v>
      </c>
      <c r="P22" s="136">
        <v>2</v>
      </c>
      <c r="Q22" s="136">
        <v>2</v>
      </c>
      <c r="R22" s="136">
        <v>2</v>
      </c>
      <c r="S22" s="136">
        <v>2</v>
      </c>
      <c r="T22" s="136">
        <v>2</v>
      </c>
      <c r="U22" s="136">
        <v>2</v>
      </c>
      <c r="V22" s="136">
        <v>2</v>
      </c>
      <c r="W22" s="136">
        <v>2</v>
      </c>
      <c r="X22" s="136">
        <v>2</v>
      </c>
      <c r="Y22" s="136">
        <v>1</v>
      </c>
      <c r="Z22" s="136">
        <v>0</v>
      </c>
      <c r="AA22" s="136">
        <v>0</v>
      </c>
      <c r="AB22" s="136">
        <v>0</v>
      </c>
      <c r="AC22" s="136">
        <v>0</v>
      </c>
      <c r="AD22" s="136">
        <v>2</v>
      </c>
      <c r="AE22" s="136">
        <v>2</v>
      </c>
      <c r="AF22" s="136">
        <v>2</v>
      </c>
      <c r="AG22" s="136">
        <v>2</v>
      </c>
      <c r="AH22" s="136">
        <v>2</v>
      </c>
      <c r="AI22" s="136">
        <v>2</v>
      </c>
      <c r="AJ22" s="136">
        <v>2</v>
      </c>
      <c r="AK22" s="136">
        <v>2</v>
      </c>
      <c r="AL22" s="136">
        <v>2</v>
      </c>
      <c r="AM22" s="136">
        <v>2</v>
      </c>
    </row>
    <row r="23" spans="2:39" x14ac:dyDescent="0.25">
      <c r="B23" s="84">
        <f t="shared" si="1"/>
        <v>39837</v>
      </c>
      <c r="C23" s="85">
        <f t="shared" si="2"/>
        <v>39843</v>
      </c>
      <c r="D23" s="77">
        <f t="shared" si="5"/>
        <v>39843</v>
      </c>
      <c r="E23" s="68">
        <v>13</v>
      </c>
      <c r="F23" s="79">
        <v>1200</v>
      </c>
      <c r="G23" s="226">
        <f>VLOOKUP($D$5,evap!$B$4:$P$88,MONTH(D23)+2,FALSE)/4*0.7+7</f>
        <v>33.495000000000005</v>
      </c>
      <c r="H23" s="79">
        <f t="shared" si="0"/>
        <v>0</v>
      </c>
      <c r="I23" s="302">
        <f>VLOOKUP(E23,[0]!eff_week,2,FALSE)/1000*$E$6*1600</f>
        <v>0</v>
      </c>
      <c r="J23">
        <f t="shared" si="3"/>
        <v>4</v>
      </c>
      <c r="K23">
        <f t="shared" si="4"/>
        <v>80</v>
      </c>
      <c r="M23" s="68">
        <v>13</v>
      </c>
      <c r="N23" s="136">
        <v>2</v>
      </c>
      <c r="O23" s="136">
        <v>2</v>
      </c>
      <c r="P23" s="136">
        <v>2</v>
      </c>
      <c r="Q23" s="136">
        <v>2</v>
      </c>
      <c r="R23" s="136">
        <v>2</v>
      </c>
      <c r="S23" s="136">
        <v>2</v>
      </c>
      <c r="T23" s="136">
        <v>2</v>
      </c>
      <c r="U23" s="136">
        <v>2</v>
      </c>
      <c r="V23" s="136">
        <v>2</v>
      </c>
      <c r="W23" s="136">
        <v>2</v>
      </c>
      <c r="X23" s="136">
        <v>2</v>
      </c>
      <c r="Y23" s="136">
        <v>2</v>
      </c>
      <c r="Z23" s="136">
        <v>1</v>
      </c>
      <c r="AA23" s="136">
        <v>0</v>
      </c>
      <c r="AB23" s="136">
        <v>0</v>
      </c>
      <c r="AC23" s="136">
        <v>0</v>
      </c>
      <c r="AD23" s="136">
        <v>0</v>
      </c>
      <c r="AE23" s="136">
        <v>2</v>
      </c>
      <c r="AF23" s="136">
        <v>2</v>
      </c>
      <c r="AG23" s="136">
        <v>2</v>
      </c>
      <c r="AH23" s="136">
        <v>2</v>
      </c>
      <c r="AI23" s="136">
        <v>2</v>
      </c>
      <c r="AJ23" s="136">
        <v>2</v>
      </c>
      <c r="AK23" s="136">
        <v>2</v>
      </c>
      <c r="AL23" s="136">
        <v>2</v>
      </c>
      <c r="AM23" s="136">
        <v>2</v>
      </c>
    </row>
    <row r="24" spans="2:39" x14ac:dyDescent="0.25">
      <c r="B24" s="84">
        <f t="shared" si="1"/>
        <v>39844</v>
      </c>
      <c r="C24" s="85">
        <f t="shared" si="2"/>
        <v>39850</v>
      </c>
      <c r="D24" s="77">
        <f t="shared" si="5"/>
        <v>39850</v>
      </c>
      <c r="E24" s="68">
        <v>14</v>
      </c>
      <c r="F24" s="79">
        <v>1200</v>
      </c>
      <c r="G24" s="226">
        <f>VLOOKUP($D$5,evap!$B$4:$P$88,MONTH(D24)+2,FALSE)/4*0.7+7</f>
        <v>33.564999999999998</v>
      </c>
      <c r="H24" s="79">
        <f t="shared" si="0"/>
        <v>0</v>
      </c>
      <c r="I24" s="302">
        <f>VLOOKUP(E24,[0]!eff_week,2,FALSE)/1000*$E$6*1600</f>
        <v>0</v>
      </c>
      <c r="J24">
        <f t="shared" si="3"/>
        <v>4</v>
      </c>
      <c r="K24">
        <f t="shared" si="4"/>
        <v>80</v>
      </c>
      <c r="M24" s="68">
        <v>14</v>
      </c>
      <c r="N24" s="136">
        <v>2</v>
      </c>
      <c r="O24" s="136">
        <v>2</v>
      </c>
      <c r="P24" s="136">
        <v>2</v>
      </c>
      <c r="Q24" s="136">
        <v>2</v>
      </c>
      <c r="R24" s="136">
        <v>2</v>
      </c>
      <c r="S24" s="136">
        <v>2</v>
      </c>
      <c r="T24" s="136">
        <v>2</v>
      </c>
      <c r="U24" s="136">
        <v>2</v>
      </c>
      <c r="V24" s="136">
        <v>2</v>
      </c>
      <c r="W24" s="136">
        <v>2</v>
      </c>
      <c r="X24" s="136">
        <v>2</v>
      </c>
      <c r="Y24" s="136">
        <v>2</v>
      </c>
      <c r="Z24" s="136">
        <v>2</v>
      </c>
      <c r="AA24" s="136">
        <v>1</v>
      </c>
      <c r="AB24" s="136">
        <v>0</v>
      </c>
      <c r="AC24" s="136">
        <v>0</v>
      </c>
      <c r="AD24" s="136">
        <v>0</v>
      </c>
      <c r="AE24" s="136">
        <v>0</v>
      </c>
      <c r="AF24" s="136">
        <v>2</v>
      </c>
      <c r="AG24" s="136">
        <v>2</v>
      </c>
      <c r="AH24" s="136">
        <v>2</v>
      </c>
      <c r="AI24" s="136">
        <v>2</v>
      </c>
      <c r="AJ24" s="136">
        <v>2</v>
      </c>
      <c r="AK24" s="136">
        <v>2</v>
      </c>
      <c r="AL24" s="136">
        <v>2</v>
      </c>
      <c r="AM24" s="136">
        <v>2</v>
      </c>
    </row>
    <row r="25" spans="2:39" x14ac:dyDescent="0.25">
      <c r="B25" s="84">
        <f t="shared" si="1"/>
        <v>39851</v>
      </c>
      <c r="C25" s="85">
        <f t="shared" si="2"/>
        <v>39857</v>
      </c>
      <c r="D25" s="77">
        <f t="shared" si="5"/>
        <v>39857</v>
      </c>
      <c r="E25" s="68">
        <v>15</v>
      </c>
      <c r="F25" s="79">
        <v>1200</v>
      </c>
      <c r="G25" s="226">
        <f>VLOOKUP($D$5,evap!$B$4:$P$88,MONTH(D25)+2,FALSE)/4*0.7+7</f>
        <v>33.564999999999998</v>
      </c>
      <c r="H25" s="79">
        <f t="shared" si="0"/>
        <v>0</v>
      </c>
      <c r="I25" s="302">
        <f>VLOOKUP(E25,[0]!eff_week,2,FALSE)/1000*$E$6*1600</f>
        <v>0</v>
      </c>
      <c r="J25">
        <f t="shared" si="3"/>
        <v>4</v>
      </c>
      <c r="K25">
        <f t="shared" si="4"/>
        <v>80</v>
      </c>
      <c r="M25" s="68">
        <v>15</v>
      </c>
      <c r="N25" s="136">
        <v>2</v>
      </c>
      <c r="O25" s="136">
        <v>2</v>
      </c>
      <c r="P25" s="136">
        <v>2</v>
      </c>
      <c r="Q25" s="136">
        <v>2</v>
      </c>
      <c r="R25" s="136">
        <v>2</v>
      </c>
      <c r="S25" s="136">
        <v>2</v>
      </c>
      <c r="T25" s="136">
        <v>2</v>
      </c>
      <c r="U25" s="136">
        <v>2</v>
      </c>
      <c r="V25" s="136">
        <v>2</v>
      </c>
      <c r="W25" s="136">
        <v>2</v>
      </c>
      <c r="X25" s="136">
        <v>2</v>
      </c>
      <c r="Y25" s="136">
        <v>2</v>
      </c>
      <c r="Z25" s="136">
        <v>2</v>
      </c>
      <c r="AA25" s="136">
        <v>2</v>
      </c>
      <c r="AB25" s="136">
        <v>1</v>
      </c>
      <c r="AC25" s="136">
        <v>0</v>
      </c>
      <c r="AD25" s="136">
        <v>0</v>
      </c>
      <c r="AE25" s="136">
        <v>0</v>
      </c>
      <c r="AF25" s="136">
        <v>0</v>
      </c>
      <c r="AG25" s="136">
        <v>2</v>
      </c>
      <c r="AH25" s="136">
        <v>2</v>
      </c>
      <c r="AI25" s="136">
        <v>2</v>
      </c>
      <c r="AJ25" s="136">
        <v>2</v>
      </c>
      <c r="AK25" s="136">
        <v>2</v>
      </c>
      <c r="AL25" s="136">
        <v>2</v>
      </c>
      <c r="AM25" s="136">
        <v>2</v>
      </c>
    </row>
    <row r="26" spans="2:39" x14ac:dyDescent="0.25">
      <c r="B26" s="84">
        <f t="shared" si="1"/>
        <v>39858</v>
      </c>
      <c r="C26" s="85">
        <f t="shared" si="2"/>
        <v>39864</v>
      </c>
      <c r="D26" s="77">
        <f t="shared" si="5"/>
        <v>39864</v>
      </c>
      <c r="E26" s="68">
        <v>16</v>
      </c>
      <c r="F26" s="79">
        <v>1200</v>
      </c>
      <c r="G26" s="226">
        <f>VLOOKUP($D$5,evap!$B$4:$P$88,MONTH(D26)+2,FALSE)/4*0.7+7</f>
        <v>33.564999999999998</v>
      </c>
      <c r="H26" s="79">
        <f t="shared" si="0"/>
        <v>0</v>
      </c>
      <c r="I26" s="302">
        <f>VLOOKUP(E26,[0]!eff_week,2,FALSE)/1000*$E$6*1600</f>
        <v>0</v>
      </c>
      <c r="J26">
        <f t="shared" si="3"/>
        <v>4</v>
      </c>
      <c r="K26">
        <f t="shared" si="4"/>
        <v>80</v>
      </c>
      <c r="M26" s="68">
        <v>16</v>
      </c>
      <c r="N26" s="136">
        <v>2</v>
      </c>
      <c r="O26" s="136">
        <v>2</v>
      </c>
      <c r="P26" s="136">
        <v>2</v>
      </c>
      <c r="Q26" s="136">
        <v>2</v>
      </c>
      <c r="R26" s="136">
        <v>2</v>
      </c>
      <c r="S26" s="136">
        <v>2</v>
      </c>
      <c r="T26" s="136">
        <v>2</v>
      </c>
      <c r="U26" s="136">
        <v>2</v>
      </c>
      <c r="V26" s="136">
        <v>2</v>
      </c>
      <c r="W26" s="136">
        <v>2</v>
      </c>
      <c r="X26" s="136">
        <v>2</v>
      </c>
      <c r="Y26" s="136">
        <v>2</v>
      </c>
      <c r="Z26" s="136">
        <v>2</v>
      </c>
      <c r="AA26" s="136">
        <v>2</v>
      </c>
      <c r="AB26" s="136">
        <v>2</v>
      </c>
      <c r="AC26" s="136">
        <v>1</v>
      </c>
      <c r="AD26" s="136">
        <v>0</v>
      </c>
      <c r="AE26" s="136">
        <v>0</v>
      </c>
      <c r="AF26" s="136">
        <v>0</v>
      </c>
      <c r="AG26" s="136">
        <v>0</v>
      </c>
      <c r="AH26" s="136">
        <v>2</v>
      </c>
      <c r="AI26" s="136">
        <v>2</v>
      </c>
      <c r="AJ26" s="136">
        <v>2</v>
      </c>
      <c r="AK26" s="136">
        <v>2</v>
      </c>
      <c r="AL26" s="136">
        <v>2</v>
      </c>
      <c r="AM26" s="136">
        <v>2</v>
      </c>
    </row>
    <row r="27" spans="2:39" x14ac:dyDescent="0.25">
      <c r="B27" s="84">
        <f t="shared" si="1"/>
        <v>39865</v>
      </c>
      <c r="C27" s="85">
        <f t="shared" si="2"/>
        <v>39871</v>
      </c>
      <c r="D27" s="77">
        <f t="shared" si="5"/>
        <v>39871</v>
      </c>
      <c r="E27" s="68">
        <v>17</v>
      </c>
      <c r="F27" s="79">
        <v>1200</v>
      </c>
      <c r="G27" s="226">
        <f>VLOOKUP($D$5,evap!$B$4:$P$88,MONTH(D27)+2,FALSE)/4*0.7+7</f>
        <v>33.564999999999998</v>
      </c>
      <c r="H27" s="79">
        <f t="shared" si="0"/>
        <v>0</v>
      </c>
      <c r="I27" s="302">
        <f>VLOOKUP(E27,[0]!eff_week,2,FALSE)/1000*$E$6*1600</f>
        <v>0</v>
      </c>
      <c r="J27">
        <f t="shared" si="3"/>
        <v>4</v>
      </c>
      <c r="K27">
        <f t="shared" si="4"/>
        <v>80</v>
      </c>
      <c r="M27" s="68">
        <v>17</v>
      </c>
      <c r="N27" s="136">
        <v>2</v>
      </c>
      <c r="O27" s="136">
        <v>2</v>
      </c>
      <c r="P27" s="136">
        <v>2</v>
      </c>
      <c r="Q27" s="136">
        <v>2</v>
      </c>
      <c r="R27" s="136">
        <v>2</v>
      </c>
      <c r="S27" s="136">
        <v>2</v>
      </c>
      <c r="T27" s="136">
        <v>2</v>
      </c>
      <c r="U27" s="136">
        <v>2</v>
      </c>
      <c r="V27" s="136">
        <v>2</v>
      </c>
      <c r="W27" s="136">
        <v>2</v>
      </c>
      <c r="X27" s="136">
        <v>2</v>
      </c>
      <c r="Y27" s="136">
        <v>2</v>
      </c>
      <c r="Z27" s="136">
        <v>2</v>
      </c>
      <c r="AA27" s="136">
        <v>2</v>
      </c>
      <c r="AB27" s="136">
        <v>2</v>
      </c>
      <c r="AC27" s="136">
        <v>2</v>
      </c>
      <c r="AD27" s="136">
        <v>1</v>
      </c>
      <c r="AE27" s="136">
        <v>0</v>
      </c>
      <c r="AF27" s="136">
        <v>0</v>
      </c>
      <c r="AG27" s="136">
        <v>0</v>
      </c>
      <c r="AH27" s="136">
        <v>0</v>
      </c>
      <c r="AI27" s="136">
        <v>2</v>
      </c>
      <c r="AJ27" s="136">
        <v>2</v>
      </c>
      <c r="AK27" s="136">
        <v>2</v>
      </c>
      <c r="AL27" s="136">
        <v>2</v>
      </c>
      <c r="AM27" s="136">
        <v>2</v>
      </c>
    </row>
    <row r="28" spans="2:39" x14ac:dyDescent="0.25">
      <c r="B28" s="84">
        <f t="shared" si="1"/>
        <v>39872</v>
      </c>
      <c r="C28" s="85">
        <f t="shared" si="2"/>
        <v>39878</v>
      </c>
      <c r="D28" s="77">
        <f t="shared" si="5"/>
        <v>39878</v>
      </c>
      <c r="E28" s="68">
        <v>18</v>
      </c>
      <c r="F28" s="79">
        <v>1200</v>
      </c>
      <c r="G28" s="226">
        <f>VLOOKUP($D$5,evap!$B$4:$P$88,MONTH(D28)+2,FALSE)/4*0.7+7</f>
        <v>41.107500000000002</v>
      </c>
      <c r="H28" s="79">
        <f t="shared" si="0"/>
        <v>0</v>
      </c>
      <c r="I28" s="302">
        <f>VLOOKUP(E28,[0]!eff_week,2,FALSE)/1000*$E$6*1600</f>
        <v>0</v>
      </c>
      <c r="J28">
        <f t="shared" si="3"/>
        <v>4</v>
      </c>
      <c r="K28">
        <f t="shared" si="4"/>
        <v>80</v>
      </c>
      <c r="M28" s="68">
        <v>18</v>
      </c>
      <c r="N28" s="136">
        <v>2</v>
      </c>
      <c r="O28" s="136">
        <v>2</v>
      </c>
      <c r="P28" s="136">
        <v>2</v>
      </c>
      <c r="Q28" s="136">
        <v>2</v>
      </c>
      <c r="R28" s="136">
        <v>2</v>
      </c>
      <c r="S28" s="136">
        <v>2</v>
      </c>
      <c r="T28" s="136">
        <v>2</v>
      </c>
      <c r="U28" s="136">
        <v>2</v>
      </c>
      <c r="V28" s="136">
        <v>2</v>
      </c>
      <c r="W28" s="136">
        <v>2</v>
      </c>
      <c r="X28" s="136">
        <v>2</v>
      </c>
      <c r="Y28" s="136">
        <v>2</v>
      </c>
      <c r="Z28" s="136">
        <v>2</v>
      </c>
      <c r="AA28" s="136">
        <v>2</v>
      </c>
      <c r="AB28" s="136">
        <v>2</v>
      </c>
      <c r="AC28" s="136">
        <v>2</v>
      </c>
      <c r="AD28" s="136">
        <v>2</v>
      </c>
      <c r="AE28" s="136">
        <v>1</v>
      </c>
      <c r="AF28" s="136">
        <v>0</v>
      </c>
      <c r="AG28" s="136">
        <v>0</v>
      </c>
      <c r="AH28" s="136">
        <v>0</v>
      </c>
      <c r="AI28" s="136">
        <v>0</v>
      </c>
      <c r="AJ28" s="136">
        <v>2</v>
      </c>
      <c r="AK28" s="136">
        <v>2</v>
      </c>
      <c r="AL28" s="136">
        <v>2</v>
      </c>
      <c r="AM28" s="136">
        <v>2</v>
      </c>
    </row>
    <row r="29" spans="2:39" x14ac:dyDescent="0.25">
      <c r="B29" s="84">
        <f t="shared" si="1"/>
        <v>39879</v>
      </c>
      <c r="C29" s="85">
        <f t="shared" si="2"/>
        <v>39885</v>
      </c>
      <c r="D29" s="77">
        <f t="shared" si="5"/>
        <v>39885</v>
      </c>
      <c r="E29" s="68">
        <v>19</v>
      </c>
      <c r="F29" s="79">
        <v>1200</v>
      </c>
      <c r="G29" s="226">
        <f>VLOOKUP($D$5,evap!$B$4:$P$88,MONTH(D29)+2,FALSE)/4*0.7+7</f>
        <v>41.107500000000002</v>
      </c>
      <c r="H29" s="79">
        <f t="shared" si="0"/>
        <v>0</v>
      </c>
      <c r="I29" s="302">
        <f>VLOOKUP(E29,[0]!eff_week,2,FALSE)/1000*$E$6*1600</f>
        <v>0</v>
      </c>
      <c r="J29">
        <f t="shared" si="3"/>
        <v>4</v>
      </c>
      <c r="K29">
        <f t="shared" si="4"/>
        <v>80</v>
      </c>
      <c r="M29" s="68">
        <v>19</v>
      </c>
      <c r="N29" s="136">
        <v>2</v>
      </c>
      <c r="O29" s="136">
        <v>2</v>
      </c>
      <c r="P29" s="136">
        <v>2</v>
      </c>
      <c r="Q29" s="136">
        <v>2</v>
      </c>
      <c r="R29" s="136">
        <v>2</v>
      </c>
      <c r="S29" s="136">
        <v>2</v>
      </c>
      <c r="T29" s="136">
        <v>2</v>
      </c>
      <c r="U29" s="136">
        <v>2</v>
      </c>
      <c r="V29" s="136">
        <v>2</v>
      </c>
      <c r="W29" s="136">
        <v>2</v>
      </c>
      <c r="X29" s="136">
        <v>2</v>
      </c>
      <c r="Y29" s="136">
        <v>2</v>
      </c>
      <c r="Z29" s="136">
        <v>2</v>
      </c>
      <c r="AA29" s="136">
        <v>2</v>
      </c>
      <c r="AB29" s="136">
        <v>2</v>
      </c>
      <c r="AC29" s="136">
        <v>2</v>
      </c>
      <c r="AD29" s="136">
        <v>2</v>
      </c>
      <c r="AE29" s="136">
        <v>2</v>
      </c>
      <c r="AF29" s="136">
        <v>1</v>
      </c>
      <c r="AG29" s="136">
        <v>0</v>
      </c>
      <c r="AH29" s="136">
        <v>0</v>
      </c>
      <c r="AI29" s="136">
        <v>0</v>
      </c>
      <c r="AJ29" s="136">
        <v>0</v>
      </c>
      <c r="AK29" s="136">
        <v>2</v>
      </c>
      <c r="AL29" s="136">
        <v>2</v>
      </c>
      <c r="AM29" s="136">
        <v>2</v>
      </c>
    </row>
    <row r="30" spans="2:39" x14ac:dyDescent="0.25">
      <c r="B30" s="84">
        <f t="shared" si="1"/>
        <v>39886</v>
      </c>
      <c r="C30" s="85">
        <f t="shared" si="2"/>
        <v>39892</v>
      </c>
      <c r="D30" s="77">
        <f t="shared" si="5"/>
        <v>39892</v>
      </c>
      <c r="E30" s="68">
        <v>20</v>
      </c>
      <c r="F30" s="79">
        <v>1200</v>
      </c>
      <c r="G30" s="226">
        <f>VLOOKUP($D$5,evap!$B$4:$P$88,MONTH(D30)+2,FALSE)/4*0.7+7</f>
        <v>41.107500000000002</v>
      </c>
      <c r="H30" s="79">
        <f t="shared" si="0"/>
        <v>0</v>
      </c>
      <c r="I30" s="302">
        <f>VLOOKUP(E30,[0]!eff_week,2,FALSE)/1000*$E$6*1600</f>
        <v>0</v>
      </c>
      <c r="J30">
        <f t="shared" si="3"/>
        <v>4</v>
      </c>
      <c r="K30">
        <f t="shared" si="4"/>
        <v>80</v>
      </c>
      <c r="M30" s="68">
        <v>20</v>
      </c>
      <c r="N30" s="136">
        <v>2</v>
      </c>
      <c r="O30" s="136">
        <v>2</v>
      </c>
      <c r="P30" s="136">
        <v>2</v>
      </c>
      <c r="Q30" s="136">
        <v>2</v>
      </c>
      <c r="R30" s="136">
        <v>2</v>
      </c>
      <c r="S30" s="136">
        <v>2</v>
      </c>
      <c r="T30" s="136">
        <v>2</v>
      </c>
      <c r="U30" s="136">
        <v>2</v>
      </c>
      <c r="V30" s="136">
        <v>2</v>
      </c>
      <c r="W30" s="136">
        <v>2</v>
      </c>
      <c r="X30" s="136">
        <v>2</v>
      </c>
      <c r="Y30" s="136">
        <v>2</v>
      </c>
      <c r="Z30" s="136">
        <v>2</v>
      </c>
      <c r="AA30" s="136">
        <v>2</v>
      </c>
      <c r="AB30" s="136">
        <v>2</v>
      </c>
      <c r="AC30" s="136">
        <v>2</v>
      </c>
      <c r="AD30" s="136">
        <v>2</v>
      </c>
      <c r="AE30" s="136">
        <v>2</v>
      </c>
      <c r="AF30" s="136">
        <v>2</v>
      </c>
      <c r="AG30" s="136">
        <v>1</v>
      </c>
      <c r="AH30" s="136">
        <v>0</v>
      </c>
      <c r="AI30" s="136">
        <v>0</v>
      </c>
      <c r="AJ30" s="136">
        <v>0</v>
      </c>
      <c r="AK30" s="136">
        <v>0</v>
      </c>
      <c r="AL30" s="136">
        <v>2</v>
      </c>
      <c r="AM30" s="136">
        <v>2</v>
      </c>
    </row>
    <row r="31" spans="2:39" x14ac:dyDescent="0.25">
      <c r="B31" s="84">
        <f t="shared" si="1"/>
        <v>39893</v>
      </c>
      <c r="C31" s="85">
        <f t="shared" si="2"/>
        <v>39899</v>
      </c>
      <c r="D31" s="77">
        <f t="shared" si="5"/>
        <v>39899</v>
      </c>
      <c r="E31" s="68">
        <v>21</v>
      </c>
      <c r="F31" s="79">
        <v>1200</v>
      </c>
      <c r="G31" s="226">
        <f>VLOOKUP($D$5,evap!$B$4:$P$88,MONTH(D31)+2,FALSE)/4*0.7+7</f>
        <v>41.107500000000002</v>
      </c>
      <c r="H31" s="79">
        <f t="shared" si="0"/>
        <v>0</v>
      </c>
      <c r="I31" s="302">
        <f>VLOOKUP(E31,[0]!eff_week,2,FALSE)/1000*$E$6*1600</f>
        <v>0</v>
      </c>
      <c r="J31">
        <f t="shared" si="3"/>
        <v>4</v>
      </c>
      <c r="K31">
        <f t="shared" si="4"/>
        <v>80</v>
      </c>
      <c r="M31" s="68">
        <v>21</v>
      </c>
      <c r="N31" s="136">
        <v>2</v>
      </c>
      <c r="O31" s="136">
        <v>2</v>
      </c>
      <c r="P31" s="136">
        <v>2</v>
      </c>
      <c r="Q31" s="136">
        <v>2</v>
      </c>
      <c r="R31" s="136">
        <v>2</v>
      </c>
      <c r="S31" s="136">
        <v>2</v>
      </c>
      <c r="T31" s="136">
        <v>2</v>
      </c>
      <c r="U31" s="136">
        <v>2</v>
      </c>
      <c r="V31" s="136">
        <v>2</v>
      </c>
      <c r="W31" s="136">
        <v>2</v>
      </c>
      <c r="X31" s="136">
        <v>2</v>
      </c>
      <c r="Y31" s="136">
        <v>2</v>
      </c>
      <c r="Z31" s="136">
        <v>2</v>
      </c>
      <c r="AA31" s="136">
        <v>2</v>
      </c>
      <c r="AB31" s="136">
        <v>2</v>
      </c>
      <c r="AC31" s="136">
        <v>2</v>
      </c>
      <c r="AD31" s="136">
        <v>2</v>
      </c>
      <c r="AE31" s="136">
        <v>2</v>
      </c>
      <c r="AF31" s="136">
        <v>2</v>
      </c>
      <c r="AG31" s="136">
        <v>2</v>
      </c>
      <c r="AH31" s="136">
        <v>1</v>
      </c>
      <c r="AI31" s="136">
        <v>0</v>
      </c>
      <c r="AJ31" s="136">
        <v>0</v>
      </c>
      <c r="AK31" s="136">
        <v>0</v>
      </c>
      <c r="AL31" s="136">
        <v>0</v>
      </c>
      <c r="AM31" s="136">
        <v>2</v>
      </c>
    </row>
    <row r="32" spans="2:39" x14ac:dyDescent="0.25">
      <c r="B32" s="84">
        <f t="shared" si="1"/>
        <v>39900</v>
      </c>
      <c r="C32" s="85">
        <f t="shared" si="2"/>
        <v>39906</v>
      </c>
      <c r="D32" s="77">
        <f t="shared" si="5"/>
        <v>39906</v>
      </c>
      <c r="E32" s="68">
        <v>22</v>
      </c>
      <c r="F32" s="79">
        <v>1200</v>
      </c>
      <c r="G32" s="226">
        <f>VLOOKUP($D$5,evap!$B$4:$P$88,MONTH(D32)+2,FALSE)/4*0.7+7</f>
        <v>40.984999999999992</v>
      </c>
      <c r="H32" s="79">
        <f t="shared" si="0"/>
        <v>0</v>
      </c>
      <c r="I32" s="302">
        <f>VLOOKUP(E32,[0]!eff_week,2,FALSE)/1000*$E$6*1600</f>
        <v>0</v>
      </c>
      <c r="J32">
        <f t="shared" si="3"/>
        <v>4</v>
      </c>
      <c r="K32">
        <f t="shared" si="4"/>
        <v>80</v>
      </c>
      <c r="M32" s="68">
        <v>22</v>
      </c>
      <c r="N32" s="136">
        <v>2</v>
      </c>
      <c r="O32" s="136">
        <v>2</v>
      </c>
      <c r="P32" s="136">
        <v>2</v>
      </c>
      <c r="Q32" s="136">
        <v>2</v>
      </c>
      <c r="R32" s="136">
        <v>2</v>
      </c>
      <c r="S32" s="136">
        <v>2</v>
      </c>
      <c r="T32" s="136">
        <v>2</v>
      </c>
      <c r="U32" s="136">
        <v>2</v>
      </c>
      <c r="V32" s="136">
        <v>2</v>
      </c>
      <c r="W32" s="136">
        <v>2</v>
      </c>
      <c r="X32" s="136">
        <v>2</v>
      </c>
      <c r="Y32" s="136">
        <v>2</v>
      </c>
      <c r="Z32" s="136">
        <v>2</v>
      </c>
      <c r="AA32" s="136">
        <v>2</v>
      </c>
      <c r="AB32" s="136">
        <v>2</v>
      </c>
      <c r="AC32" s="136">
        <v>2</v>
      </c>
      <c r="AD32" s="136">
        <v>2</v>
      </c>
      <c r="AE32" s="136">
        <v>2</v>
      </c>
      <c r="AF32" s="136">
        <v>2</v>
      </c>
      <c r="AG32" s="136">
        <v>2</v>
      </c>
      <c r="AH32" s="136">
        <v>2</v>
      </c>
      <c r="AI32" s="136">
        <v>1</v>
      </c>
      <c r="AJ32" s="136">
        <v>0</v>
      </c>
      <c r="AK32" s="136">
        <v>0</v>
      </c>
      <c r="AL32" s="136">
        <v>0</v>
      </c>
      <c r="AM32" s="136">
        <v>0</v>
      </c>
    </row>
    <row r="33" spans="2:39" x14ac:dyDescent="0.25">
      <c r="B33" s="84">
        <f t="shared" si="1"/>
        <v>39907</v>
      </c>
      <c r="C33" s="85">
        <f t="shared" si="2"/>
        <v>39913</v>
      </c>
      <c r="D33" s="77">
        <f t="shared" si="5"/>
        <v>39913</v>
      </c>
      <c r="E33" s="68">
        <v>23</v>
      </c>
      <c r="F33" s="79">
        <v>1200</v>
      </c>
      <c r="G33" s="226">
        <f>VLOOKUP($D$5,evap!$B$4:$P$88,MONTH(D33)+2,FALSE)/4*0.7+7</f>
        <v>40.984999999999992</v>
      </c>
      <c r="H33" s="79">
        <f t="shared" si="0"/>
        <v>0</v>
      </c>
      <c r="I33" s="302">
        <f>VLOOKUP(E33,[0]!eff_week,2,FALSE)/1000*$E$6*1600</f>
        <v>0</v>
      </c>
      <c r="J33">
        <f t="shared" si="3"/>
        <v>4</v>
      </c>
      <c r="K33">
        <f t="shared" si="4"/>
        <v>81</v>
      </c>
      <c r="M33" s="68">
        <v>23</v>
      </c>
      <c r="N33" s="136">
        <v>0</v>
      </c>
      <c r="O33" s="136">
        <v>2</v>
      </c>
      <c r="P33" s="136">
        <v>2</v>
      </c>
      <c r="Q33" s="136">
        <v>2</v>
      </c>
      <c r="R33" s="136">
        <v>2</v>
      </c>
      <c r="S33" s="136">
        <v>2</v>
      </c>
      <c r="T33" s="136">
        <v>2</v>
      </c>
      <c r="U33" s="136">
        <v>2</v>
      </c>
      <c r="V33" s="136">
        <v>2</v>
      </c>
      <c r="W33" s="136">
        <v>2</v>
      </c>
      <c r="X33" s="136">
        <v>2</v>
      </c>
      <c r="Y33" s="136">
        <v>2</v>
      </c>
      <c r="Z33" s="136">
        <v>2</v>
      </c>
      <c r="AA33" s="136">
        <v>2</v>
      </c>
      <c r="AB33" s="136">
        <v>2</v>
      </c>
      <c r="AC33" s="136">
        <v>2</v>
      </c>
      <c r="AD33" s="136">
        <v>2</v>
      </c>
      <c r="AE33" s="136">
        <v>2</v>
      </c>
      <c r="AF33" s="136">
        <v>2</v>
      </c>
      <c r="AG33" s="136">
        <v>2</v>
      </c>
      <c r="AH33" s="136">
        <v>2</v>
      </c>
      <c r="AI33" s="136">
        <v>2</v>
      </c>
      <c r="AJ33" s="136">
        <v>1</v>
      </c>
      <c r="AK33" s="136">
        <v>0</v>
      </c>
      <c r="AL33" s="136">
        <v>0</v>
      </c>
      <c r="AM33" s="136">
        <v>0</v>
      </c>
    </row>
    <row r="34" spans="2:39" x14ac:dyDescent="0.25">
      <c r="B34" s="84">
        <f t="shared" si="1"/>
        <v>39914</v>
      </c>
      <c r="C34" s="85">
        <f t="shared" si="2"/>
        <v>39920</v>
      </c>
      <c r="D34" s="77">
        <f t="shared" si="5"/>
        <v>39920</v>
      </c>
      <c r="E34" s="68">
        <v>24</v>
      </c>
      <c r="F34" s="79">
        <v>1200</v>
      </c>
      <c r="G34" s="226">
        <f>VLOOKUP($D$5,evap!$B$4:$P$88,MONTH(D34)+2,FALSE)/4*0.7+7</f>
        <v>40.984999999999992</v>
      </c>
      <c r="H34" s="79">
        <f t="shared" si="0"/>
        <v>0</v>
      </c>
      <c r="I34" s="302">
        <f>VLOOKUP(E34,[0]!eff_week,2,FALSE)/1000*$E$6*1600</f>
        <v>0</v>
      </c>
      <c r="J34">
        <f t="shared" si="3"/>
        <v>4</v>
      </c>
      <c r="K34">
        <f t="shared" si="4"/>
        <v>82</v>
      </c>
      <c r="M34" s="68">
        <v>24</v>
      </c>
      <c r="N34" s="136">
        <v>0</v>
      </c>
      <c r="O34" s="136">
        <v>0</v>
      </c>
      <c r="P34" s="136">
        <v>2</v>
      </c>
      <c r="Q34" s="136">
        <v>2</v>
      </c>
      <c r="R34" s="136">
        <v>2</v>
      </c>
      <c r="S34" s="136">
        <v>2</v>
      </c>
      <c r="T34" s="136">
        <v>2</v>
      </c>
      <c r="U34" s="136">
        <v>2</v>
      </c>
      <c r="V34" s="136">
        <v>2</v>
      </c>
      <c r="W34" s="136">
        <v>2</v>
      </c>
      <c r="X34" s="136">
        <v>2</v>
      </c>
      <c r="Y34" s="136">
        <v>2</v>
      </c>
      <c r="Z34" s="136">
        <v>2</v>
      </c>
      <c r="AA34" s="136">
        <v>2</v>
      </c>
      <c r="AB34" s="136">
        <v>2</v>
      </c>
      <c r="AC34" s="136">
        <v>2</v>
      </c>
      <c r="AD34" s="136">
        <v>2</v>
      </c>
      <c r="AE34" s="136">
        <v>2</v>
      </c>
      <c r="AF34" s="136">
        <v>2</v>
      </c>
      <c r="AG34" s="136">
        <v>2</v>
      </c>
      <c r="AH34" s="136">
        <v>2</v>
      </c>
      <c r="AI34" s="136">
        <v>2</v>
      </c>
      <c r="AJ34" s="136">
        <v>2</v>
      </c>
      <c r="AK34" s="136">
        <v>1</v>
      </c>
      <c r="AL34" s="136">
        <v>0</v>
      </c>
      <c r="AM34" s="136">
        <v>0</v>
      </c>
    </row>
    <row r="35" spans="2:39" x14ac:dyDescent="0.25">
      <c r="B35" s="84">
        <f t="shared" si="1"/>
        <v>39921</v>
      </c>
      <c r="C35" s="85">
        <f t="shared" si="2"/>
        <v>39927</v>
      </c>
      <c r="D35" s="77">
        <f t="shared" si="5"/>
        <v>39927</v>
      </c>
      <c r="E35" s="68">
        <v>25</v>
      </c>
      <c r="F35" s="79">
        <v>1200</v>
      </c>
      <c r="G35" s="226">
        <f>VLOOKUP($D$5,evap!$B$4:$P$88,MONTH(D35)+2,FALSE)/4*0.7+7</f>
        <v>40.984999999999992</v>
      </c>
      <c r="H35" s="79">
        <f t="shared" si="0"/>
        <v>0</v>
      </c>
      <c r="I35" s="302">
        <f>VLOOKUP(E35,[0]!eff_week,2,FALSE)/1000*$E$6*1600</f>
        <v>0</v>
      </c>
      <c r="J35">
        <f t="shared" si="3"/>
        <v>4</v>
      </c>
      <c r="K35">
        <f t="shared" si="4"/>
        <v>83</v>
      </c>
      <c r="M35" s="68">
        <v>25</v>
      </c>
      <c r="N35" s="136">
        <v>0</v>
      </c>
      <c r="O35" s="136">
        <v>0</v>
      </c>
      <c r="P35" s="136">
        <v>0</v>
      </c>
      <c r="Q35" s="136">
        <v>2</v>
      </c>
      <c r="R35" s="136">
        <v>2</v>
      </c>
      <c r="S35" s="136">
        <v>2</v>
      </c>
      <c r="T35" s="136">
        <v>2</v>
      </c>
      <c r="U35" s="136">
        <v>2</v>
      </c>
      <c r="V35" s="136">
        <v>2</v>
      </c>
      <c r="W35" s="136">
        <v>2</v>
      </c>
      <c r="X35" s="136">
        <v>2</v>
      </c>
      <c r="Y35" s="136">
        <v>2</v>
      </c>
      <c r="Z35" s="136">
        <v>2</v>
      </c>
      <c r="AA35" s="136">
        <v>2</v>
      </c>
      <c r="AB35" s="136">
        <v>2</v>
      </c>
      <c r="AC35" s="136">
        <v>2</v>
      </c>
      <c r="AD35" s="136">
        <v>2</v>
      </c>
      <c r="AE35" s="136">
        <v>2</v>
      </c>
      <c r="AF35" s="136">
        <v>2</v>
      </c>
      <c r="AG35" s="136">
        <v>2</v>
      </c>
      <c r="AH35" s="136">
        <v>2</v>
      </c>
      <c r="AI35" s="136">
        <v>2</v>
      </c>
      <c r="AJ35" s="136">
        <v>2</v>
      </c>
      <c r="AK35" s="136">
        <v>2</v>
      </c>
      <c r="AL35" s="136">
        <v>1</v>
      </c>
      <c r="AM35" s="136">
        <v>0</v>
      </c>
    </row>
    <row r="36" spans="2:39" x14ac:dyDescent="0.25">
      <c r="B36" s="84">
        <f t="shared" si="1"/>
        <v>39928</v>
      </c>
      <c r="C36" s="85">
        <f t="shared" si="2"/>
        <v>39934</v>
      </c>
      <c r="D36" s="77">
        <f t="shared" si="5"/>
        <v>39934</v>
      </c>
      <c r="E36" s="68">
        <v>26</v>
      </c>
      <c r="F36" s="79">
        <v>1200</v>
      </c>
      <c r="G36" s="226">
        <f>VLOOKUP($D$5,evap!$B$4:$P$88,MONTH(D36)+2,FALSE)/4*0.7+7</f>
        <v>39.252499999999998</v>
      </c>
      <c r="H36" s="79">
        <f t="shared" si="0"/>
        <v>0</v>
      </c>
      <c r="I36" s="302">
        <f>VLOOKUP(E36,[0]!eff_week,2,FALSE)/1000*$E$6*1600</f>
        <v>0</v>
      </c>
      <c r="J36">
        <f t="shared" si="3"/>
        <v>4</v>
      </c>
      <c r="K36">
        <f t="shared" si="4"/>
        <v>84</v>
      </c>
      <c r="M36" s="68">
        <v>26</v>
      </c>
      <c r="N36" s="136">
        <v>0</v>
      </c>
      <c r="O36" s="136">
        <v>0</v>
      </c>
      <c r="P36" s="136">
        <v>0</v>
      </c>
      <c r="Q36" s="136">
        <v>0</v>
      </c>
      <c r="R36" s="136">
        <v>2</v>
      </c>
      <c r="S36" s="136">
        <v>2</v>
      </c>
      <c r="T36" s="136">
        <v>2</v>
      </c>
      <c r="U36" s="136">
        <v>2</v>
      </c>
      <c r="V36" s="136">
        <v>2</v>
      </c>
      <c r="W36" s="136">
        <v>2</v>
      </c>
      <c r="X36" s="136">
        <v>2</v>
      </c>
      <c r="Y36" s="136">
        <v>2</v>
      </c>
      <c r="Z36" s="136">
        <v>2</v>
      </c>
      <c r="AA36" s="136">
        <v>2</v>
      </c>
      <c r="AB36" s="136">
        <v>2</v>
      </c>
      <c r="AC36" s="136">
        <v>2</v>
      </c>
      <c r="AD36" s="136">
        <v>2</v>
      </c>
      <c r="AE36" s="136">
        <v>2</v>
      </c>
      <c r="AF36" s="136">
        <v>2</v>
      </c>
      <c r="AG36" s="136">
        <v>2</v>
      </c>
      <c r="AH36" s="136">
        <v>2</v>
      </c>
      <c r="AI36" s="136">
        <v>2</v>
      </c>
      <c r="AJ36" s="136">
        <v>2</v>
      </c>
      <c r="AK36" s="136">
        <v>2</v>
      </c>
      <c r="AL36" s="136">
        <v>2</v>
      </c>
      <c r="AM36" s="136">
        <v>1</v>
      </c>
    </row>
    <row r="37" spans="2:39" x14ac:dyDescent="0.25">
      <c r="B37" s="84">
        <f t="shared" si="1"/>
        <v>39935</v>
      </c>
      <c r="C37" s="85">
        <f t="shared" si="2"/>
        <v>39941</v>
      </c>
      <c r="D37" s="77">
        <f t="shared" si="5"/>
        <v>39941</v>
      </c>
      <c r="E37" s="68">
        <v>27</v>
      </c>
      <c r="F37" s="79">
        <v>1200</v>
      </c>
      <c r="G37" s="226">
        <f>VLOOKUP($D$5,evap!$B$4:$P$88,MONTH(D37)+2,FALSE)/4*0.7+7</f>
        <v>39.252499999999998</v>
      </c>
      <c r="H37" s="79">
        <f t="shared" si="0"/>
        <v>0</v>
      </c>
      <c r="I37" s="302">
        <f>VLOOKUP(E37,[0]!eff_week,2,FALSE)/1000*$E$6*1600</f>
        <v>0</v>
      </c>
      <c r="J37">
        <f t="shared" si="3"/>
        <v>3</v>
      </c>
      <c r="K37">
        <f t="shared" si="4"/>
        <v>84</v>
      </c>
      <c r="M37" s="68">
        <v>27</v>
      </c>
      <c r="N37" s="136">
        <v>1</v>
      </c>
      <c r="O37" s="136">
        <v>0</v>
      </c>
      <c r="P37" s="136">
        <v>0</v>
      </c>
      <c r="Q37" s="136">
        <v>0</v>
      </c>
      <c r="R37" s="136">
        <v>0</v>
      </c>
      <c r="S37" s="136">
        <v>2</v>
      </c>
      <c r="T37" s="136">
        <v>2</v>
      </c>
      <c r="U37" s="136">
        <v>2</v>
      </c>
      <c r="V37" s="136">
        <v>2</v>
      </c>
      <c r="W37" s="136">
        <v>2</v>
      </c>
      <c r="X37" s="136">
        <v>2</v>
      </c>
      <c r="Y37" s="136">
        <v>2</v>
      </c>
      <c r="Z37" s="136">
        <v>2</v>
      </c>
      <c r="AA37" s="136">
        <v>2</v>
      </c>
      <c r="AB37" s="136">
        <v>2</v>
      </c>
      <c r="AC37" s="136">
        <v>2</v>
      </c>
      <c r="AD37" s="136">
        <v>2</v>
      </c>
      <c r="AE37" s="136">
        <v>2</v>
      </c>
      <c r="AF37" s="136">
        <v>2</v>
      </c>
      <c r="AG37" s="136">
        <v>2</v>
      </c>
      <c r="AH37" s="136">
        <v>2</v>
      </c>
      <c r="AI37" s="136">
        <v>2</v>
      </c>
      <c r="AJ37" s="136">
        <v>2</v>
      </c>
      <c r="AK37" s="136">
        <v>2</v>
      </c>
      <c r="AL37" s="136">
        <v>2</v>
      </c>
      <c r="AM37" s="136">
        <v>2</v>
      </c>
    </row>
    <row r="38" spans="2:39" x14ac:dyDescent="0.25">
      <c r="B38" s="84">
        <f t="shared" si="1"/>
        <v>39942</v>
      </c>
      <c r="C38" s="85">
        <f t="shared" si="2"/>
        <v>39948</v>
      </c>
      <c r="D38" s="77">
        <f t="shared" si="5"/>
        <v>39948</v>
      </c>
      <c r="E38" s="68">
        <v>28</v>
      </c>
      <c r="F38" s="79">
        <v>1200</v>
      </c>
      <c r="G38" s="226">
        <f>VLOOKUP($D$5,evap!$B$4:$P$88,MONTH(D38)+2,FALSE)/4*0.7+7</f>
        <v>39.252499999999998</v>
      </c>
      <c r="H38" s="79">
        <f t="shared" si="0"/>
        <v>0</v>
      </c>
      <c r="I38" s="302">
        <f>VLOOKUP(E38,[0]!eff_week,2,FALSE)/1000*$E$6*1600</f>
        <v>0</v>
      </c>
      <c r="J38">
        <f t="shared" si="3"/>
        <v>3</v>
      </c>
      <c r="K38">
        <f t="shared" si="4"/>
        <v>83</v>
      </c>
      <c r="M38" s="68">
        <v>28</v>
      </c>
      <c r="N38" s="136">
        <v>2</v>
      </c>
      <c r="O38" s="136">
        <v>1</v>
      </c>
      <c r="P38" s="136">
        <v>0</v>
      </c>
      <c r="Q38" s="136">
        <v>0</v>
      </c>
      <c r="R38" s="136">
        <v>0</v>
      </c>
      <c r="S38" s="136">
        <v>0</v>
      </c>
      <c r="T38" s="136">
        <v>2</v>
      </c>
      <c r="U38" s="136">
        <v>2</v>
      </c>
      <c r="V38" s="136">
        <v>2</v>
      </c>
      <c r="W38" s="136">
        <v>2</v>
      </c>
      <c r="X38" s="136">
        <v>2</v>
      </c>
      <c r="Y38" s="136">
        <v>2</v>
      </c>
      <c r="Z38" s="136">
        <v>2</v>
      </c>
      <c r="AA38" s="136">
        <v>2</v>
      </c>
      <c r="AB38" s="136">
        <v>2</v>
      </c>
      <c r="AC38" s="136">
        <v>2</v>
      </c>
      <c r="AD38" s="136">
        <v>2</v>
      </c>
      <c r="AE38" s="136">
        <v>2</v>
      </c>
      <c r="AF38" s="136">
        <v>2</v>
      </c>
      <c r="AG38" s="136">
        <v>2</v>
      </c>
      <c r="AH38" s="136">
        <v>2</v>
      </c>
      <c r="AI38" s="136">
        <v>2</v>
      </c>
      <c r="AJ38" s="136">
        <v>2</v>
      </c>
      <c r="AK38" s="136">
        <v>2</v>
      </c>
      <c r="AL38" s="136">
        <v>2</v>
      </c>
      <c r="AM38" s="136">
        <v>2</v>
      </c>
    </row>
    <row r="39" spans="2:39" x14ac:dyDescent="0.25">
      <c r="B39" s="84">
        <f t="shared" si="1"/>
        <v>39949</v>
      </c>
      <c r="C39" s="85">
        <f t="shared" si="2"/>
        <v>39955</v>
      </c>
      <c r="D39" s="77">
        <f t="shared" si="5"/>
        <v>39955</v>
      </c>
      <c r="E39" s="68">
        <v>29</v>
      </c>
      <c r="F39" s="79">
        <v>1200</v>
      </c>
      <c r="G39" s="226">
        <f>VLOOKUP($D$5,evap!$B$4:$P$88,MONTH(D39)+2,FALSE)/4*0.7+7</f>
        <v>39.252499999999998</v>
      </c>
      <c r="H39" s="79">
        <f t="shared" si="0"/>
        <v>0</v>
      </c>
      <c r="I39" s="302">
        <f>VLOOKUP(E39,[0]!eff_week,2,FALSE)/1000*$E$6*1600</f>
        <v>0</v>
      </c>
      <c r="J39">
        <f t="shared" si="3"/>
        <v>3</v>
      </c>
      <c r="K39">
        <f t="shared" si="4"/>
        <v>82</v>
      </c>
      <c r="M39" s="68">
        <v>29</v>
      </c>
      <c r="N39" s="136">
        <v>2</v>
      </c>
      <c r="O39" s="136">
        <v>2</v>
      </c>
      <c r="P39" s="136">
        <v>1</v>
      </c>
      <c r="Q39" s="136">
        <v>0</v>
      </c>
      <c r="R39" s="136">
        <v>0</v>
      </c>
      <c r="S39" s="136">
        <v>0</v>
      </c>
      <c r="T39" s="136">
        <v>0</v>
      </c>
      <c r="U39" s="136">
        <v>2</v>
      </c>
      <c r="V39" s="136">
        <v>2</v>
      </c>
      <c r="W39" s="136">
        <v>2</v>
      </c>
      <c r="X39" s="136">
        <v>2</v>
      </c>
      <c r="Y39" s="136">
        <v>2</v>
      </c>
      <c r="Z39" s="136">
        <v>2</v>
      </c>
      <c r="AA39" s="136">
        <v>2</v>
      </c>
      <c r="AB39" s="136">
        <v>2</v>
      </c>
      <c r="AC39" s="136">
        <v>2</v>
      </c>
      <c r="AD39" s="136">
        <v>2</v>
      </c>
      <c r="AE39" s="136">
        <v>2</v>
      </c>
      <c r="AF39" s="136">
        <v>2</v>
      </c>
      <c r="AG39" s="136">
        <v>2</v>
      </c>
      <c r="AH39" s="136">
        <v>2</v>
      </c>
      <c r="AI39" s="136">
        <v>2</v>
      </c>
      <c r="AJ39" s="136">
        <v>2</v>
      </c>
      <c r="AK39" s="136">
        <v>2</v>
      </c>
      <c r="AL39" s="136">
        <v>2</v>
      </c>
      <c r="AM39" s="136">
        <v>2</v>
      </c>
    </row>
    <row r="40" spans="2:39" x14ac:dyDescent="0.25">
      <c r="B40" s="84">
        <f t="shared" si="1"/>
        <v>39956</v>
      </c>
      <c r="C40" s="85">
        <f t="shared" si="2"/>
        <v>39962</v>
      </c>
      <c r="D40" s="77">
        <f t="shared" si="5"/>
        <v>39962</v>
      </c>
      <c r="E40" s="68">
        <v>30</v>
      </c>
      <c r="F40" s="79">
        <v>1200</v>
      </c>
      <c r="G40" s="226">
        <f>VLOOKUP($D$5,evap!$B$4:$P$88,MONTH(D40)+2,FALSE)/4*0.7+7</f>
        <v>39.252499999999998</v>
      </c>
      <c r="H40" s="79">
        <f t="shared" si="0"/>
        <v>0</v>
      </c>
      <c r="I40" s="302">
        <f>VLOOKUP(E40,[0]!eff_week,2,FALSE)/1000*$E$6*1600</f>
        <v>0</v>
      </c>
      <c r="J40">
        <f t="shared" si="3"/>
        <v>3</v>
      </c>
      <c r="K40">
        <f t="shared" si="4"/>
        <v>81</v>
      </c>
      <c r="M40" s="68">
        <v>30</v>
      </c>
      <c r="N40" s="136">
        <v>2</v>
      </c>
      <c r="O40" s="136">
        <v>2</v>
      </c>
      <c r="P40" s="136">
        <v>2</v>
      </c>
      <c r="Q40" s="136">
        <v>1</v>
      </c>
      <c r="R40" s="136">
        <v>0</v>
      </c>
      <c r="S40" s="136">
        <v>0</v>
      </c>
      <c r="T40" s="136">
        <v>0</v>
      </c>
      <c r="U40" s="136">
        <v>0</v>
      </c>
      <c r="V40" s="136">
        <v>2</v>
      </c>
      <c r="W40" s="136">
        <v>2</v>
      </c>
      <c r="X40" s="136">
        <v>2</v>
      </c>
      <c r="Y40" s="136">
        <v>2</v>
      </c>
      <c r="Z40" s="136">
        <v>2</v>
      </c>
      <c r="AA40" s="136">
        <v>2</v>
      </c>
      <c r="AB40" s="136">
        <v>2</v>
      </c>
      <c r="AC40" s="136">
        <v>2</v>
      </c>
      <c r="AD40" s="136">
        <v>2</v>
      </c>
      <c r="AE40" s="136">
        <v>2</v>
      </c>
      <c r="AF40" s="136">
        <v>2</v>
      </c>
      <c r="AG40" s="136">
        <v>2</v>
      </c>
      <c r="AH40" s="136">
        <v>2</v>
      </c>
      <c r="AI40" s="136">
        <v>2</v>
      </c>
      <c r="AJ40" s="136">
        <v>2</v>
      </c>
      <c r="AK40" s="136">
        <v>2</v>
      </c>
      <c r="AL40" s="136">
        <v>2</v>
      </c>
      <c r="AM40" s="136">
        <v>2</v>
      </c>
    </row>
    <row r="41" spans="2:39" x14ac:dyDescent="0.25">
      <c r="B41" s="84">
        <f t="shared" si="1"/>
        <v>39963</v>
      </c>
      <c r="C41" s="85">
        <f t="shared" si="2"/>
        <v>39969</v>
      </c>
      <c r="D41" s="77">
        <f t="shared" si="5"/>
        <v>39969</v>
      </c>
      <c r="E41" s="68">
        <v>31</v>
      </c>
      <c r="F41" s="79">
        <v>1200</v>
      </c>
      <c r="G41" s="226">
        <f>VLOOKUP($D$5,evap!$B$4:$P$88,MONTH(D41)+2,FALSE)/4*0.7+7</f>
        <v>35.664999999999999</v>
      </c>
      <c r="H41" s="79">
        <f t="shared" si="0"/>
        <v>0</v>
      </c>
      <c r="I41" s="302">
        <f>VLOOKUP(E41,[0]!eff_week,2,FALSE)/1000*$E$6*1600</f>
        <v>0</v>
      </c>
      <c r="J41">
        <f t="shared" si="3"/>
        <v>4</v>
      </c>
      <c r="K41">
        <f t="shared" si="4"/>
        <v>80</v>
      </c>
      <c r="M41" s="68">
        <v>31</v>
      </c>
      <c r="N41" s="136">
        <v>2</v>
      </c>
      <c r="O41" s="136">
        <v>2</v>
      </c>
      <c r="P41" s="136">
        <v>2</v>
      </c>
      <c r="Q41" s="136">
        <v>2</v>
      </c>
      <c r="R41" s="136">
        <v>1</v>
      </c>
      <c r="S41" s="136">
        <v>0</v>
      </c>
      <c r="T41" s="136">
        <v>0</v>
      </c>
      <c r="U41" s="136">
        <v>0</v>
      </c>
      <c r="V41" s="136">
        <v>0</v>
      </c>
      <c r="W41" s="136">
        <v>2</v>
      </c>
      <c r="X41" s="136">
        <v>2</v>
      </c>
      <c r="Y41" s="136">
        <v>2</v>
      </c>
      <c r="Z41" s="136">
        <v>2</v>
      </c>
      <c r="AA41" s="136">
        <v>2</v>
      </c>
      <c r="AB41" s="136">
        <v>2</v>
      </c>
      <c r="AC41" s="136">
        <v>2</v>
      </c>
      <c r="AD41" s="136">
        <v>2</v>
      </c>
      <c r="AE41" s="136">
        <v>2</v>
      </c>
      <c r="AF41" s="136">
        <v>2</v>
      </c>
      <c r="AG41" s="136">
        <v>2</v>
      </c>
      <c r="AH41" s="136">
        <v>2</v>
      </c>
      <c r="AI41" s="136">
        <v>2</v>
      </c>
      <c r="AJ41" s="136">
        <v>2</v>
      </c>
      <c r="AK41" s="136">
        <v>2</v>
      </c>
      <c r="AL41" s="136">
        <v>2</v>
      </c>
      <c r="AM41" s="136">
        <v>2</v>
      </c>
    </row>
    <row r="42" spans="2:39" x14ac:dyDescent="0.25">
      <c r="B42" s="84">
        <f t="shared" si="1"/>
        <v>39970</v>
      </c>
      <c r="C42" s="85">
        <f t="shared" si="2"/>
        <v>39976</v>
      </c>
      <c r="D42" s="77">
        <f t="shared" si="5"/>
        <v>39976</v>
      </c>
      <c r="E42" s="68">
        <v>32</v>
      </c>
      <c r="F42" s="79">
        <v>1200</v>
      </c>
      <c r="G42" s="226">
        <f>VLOOKUP($D$5,evap!$B$4:$P$88,MONTH(D42)+2,FALSE)/4*0.7+7</f>
        <v>35.664999999999999</v>
      </c>
      <c r="H42" s="79">
        <f t="shared" si="0"/>
        <v>0</v>
      </c>
      <c r="I42" s="302">
        <f>VLOOKUP(E42,[0]!eff_week,2,FALSE)/1000*$E$6*1600</f>
        <v>0</v>
      </c>
      <c r="J42">
        <f t="shared" si="3"/>
        <v>4</v>
      </c>
      <c r="K42">
        <f t="shared" si="4"/>
        <v>80</v>
      </c>
      <c r="M42" s="68">
        <v>32</v>
      </c>
      <c r="N42" s="136">
        <v>2</v>
      </c>
      <c r="O42" s="136">
        <v>2</v>
      </c>
      <c r="P42" s="136">
        <v>2</v>
      </c>
      <c r="Q42" s="136">
        <v>2</v>
      </c>
      <c r="R42" s="136">
        <v>2</v>
      </c>
      <c r="S42" s="136">
        <v>1</v>
      </c>
      <c r="T42" s="136">
        <v>0</v>
      </c>
      <c r="U42" s="136">
        <v>0</v>
      </c>
      <c r="V42" s="136">
        <v>0</v>
      </c>
      <c r="W42" s="136">
        <v>0</v>
      </c>
      <c r="X42" s="136">
        <v>2</v>
      </c>
      <c r="Y42" s="136">
        <v>2</v>
      </c>
      <c r="Z42" s="136">
        <v>2</v>
      </c>
      <c r="AA42" s="136">
        <v>2</v>
      </c>
      <c r="AB42" s="136">
        <v>2</v>
      </c>
      <c r="AC42" s="136">
        <v>2</v>
      </c>
      <c r="AD42" s="136">
        <v>2</v>
      </c>
      <c r="AE42" s="136">
        <v>2</v>
      </c>
      <c r="AF42" s="136">
        <v>2</v>
      </c>
      <c r="AG42" s="136">
        <v>2</v>
      </c>
      <c r="AH42" s="136">
        <v>2</v>
      </c>
      <c r="AI42" s="136">
        <v>2</v>
      </c>
      <c r="AJ42" s="136">
        <v>2</v>
      </c>
      <c r="AK42" s="136">
        <v>2</v>
      </c>
      <c r="AL42" s="136">
        <v>2</v>
      </c>
      <c r="AM42" s="136">
        <v>2</v>
      </c>
    </row>
    <row r="43" spans="2:39" x14ac:dyDescent="0.25">
      <c r="B43" s="84">
        <f t="shared" si="1"/>
        <v>39977</v>
      </c>
      <c r="C43" s="85">
        <f t="shared" ref="C43:C62" si="6">B43+6</f>
        <v>39983</v>
      </c>
      <c r="D43" s="77">
        <f t="shared" si="5"/>
        <v>39983</v>
      </c>
      <c r="E43" s="68">
        <v>33</v>
      </c>
      <c r="F43" s="79">
        <v>1200</v>
      </c>
      <c r="G43" s="226">
        <f>VLOOKUP($D$5,evap!$B$4:$P$88,MONTH(D43)+2,FALSE)/4*0.7+7</f>
        <v>35.664999999999999</v>
      </c>
      <c r="H43" s="79">
        <f t="shared" ref="H43:H62" si="7">+(F43*J43+G43*K43)*$E$6/100*1.6</f>
        <v>0</v>
      </c>
      <c r="I43" s="302">
        <f>VLOOKUP(E43,[0]!eff_week,2,FALSE)/1000*$E$6*1600</f>
        <v>0</v>
      </c>
      <c r="J43">
        <f t="shared" si="3"/>
        <v>4</v>
      </c>
      <c r="K43">
        <f t="shared" si="4"/>
        <v>80</v>
      </c>
      <c r="M43" s="68">
        <v>33</v>
      </c>
      <c r="N43" s="136">
        <v>2</v>
      </c>
      <c r="O43" s="136">
        <v>2</v>
      </c>
      <c r="P43" s="136">
        <v>2</v>
      </c>
      <c r="Q43" s="136">
        <v>2</v>
      </c>
      <c r="R43" s="136">
        <v>2</v>
      </c>
      <c r="S43" s="136">
        <v>2</v>
      </c>
      <c r="T43" s="136">
        <v>1</v>
      </c>
      <c r="U43" s="136">
        <v>0</v>
      </c>
      <c r="V43" s="136">
        <v>0</v>
      </c>
      <c r="W43" s="136">
        <v>0</v>
      </c>
      <c r="X43" s="136">
        <v>0</v>
      </c>
      <c r="Y43" s="136">
        <v>2</v>
      </c>
      <c r="Z43" s="136">
        <v>2</v>
      </c>
      <c r="AA43" s="136">
        <v>2</v>
      </c>
      <c r="AB43" s="136">
        <v>2</v>
      </c>
      <c r="AC43" s="136">
        <v>2</v>
      </c>
      <c r="AD43" s="136">
        <v>2</v>
      </c>
      <c r="AE43" s="136">
        <v>2</v>
      </c>
      <c r="AF43" s="136">
        <v>2</v>
      </c>
      <c r="AG43" s="136">
        <v>2</v>
      </c>
      <c r="AH43" s="136">
        <v>2</v>
      </c>
      <c r="AI43" s="136">
        <v>2</v>
      </c>
      <c r="AJ43" s="136">
        <v>2</v>
      </c>
      <c r="AK43" s="136">
        <v>2</v>
      </c>
      <c r="AL43" s="136">
        <v>2</v>
      </c>
      <c r="AM43" s="136">
        <v>2</v>
      </c>
    </row>
    <row r="44" spans="2:39" x14ac:dyDescent="0.25">
      <c r="B44" s="84">
        <f t="shared" ref="B44:B62" si="8">C43+1</f>
        <v>39984</v>
      </c>
      <c r="C44" s="85">
        <f t="shared" si="6"/>
        <v>39990</v>
      </c>
      <c r="D44" s="77">
        <f t="shared" si="5"/>
        <v>39990</v>
      </c>
      <c r="E44" s="68">
        <v>34</v>
      </c>
      <c r="F44" s="79">
        <v>1200</v>
      </c>
      <c r="G44" s="226">
        <f>VLOOKUP($D$5,evap!$B$4:$P$88,MONTH(D44)+2,FALSE)/4*0.7+7</f>
        <v>35.664999999999999</v>
      </c>
      <c r="H44" s="79">
        <f t="shared" si="7"/>
        <v>0</v>
      </c>
      <c r="I44" s="302">
        <f>VLOOKUP(E44,[0]!eff_week,2,FALSE)/1000*$E$6*1600</f>
        <v>0</v>
      </c>
      <c r="J44">
        <f t="shared" si="3"/>
        <v>4</v>
      </c>
      <c r="K44">
        <f t="shared" si="4"/>
        <v>80</v>
      </c>
      <c r="M44" s="68">
        <v>34</v>
      </c>
      <c r="N44" s="136">
        <v>2</v>
      </c>
      <c r="O44" s="136">
        <v>2</v>
      </c>
      <c r="P44" s="136">
        <v>2</v>
      </c>
      <c r="Q44" s="136">
        <v>2</v>
      </c>
      <c r="R44" s="136">
        <v>2</v>
      </c>
      <c r="S44" s="136">
        <v>2</v>
      </c>
      <c r="T44" s="136">
        <v>2</v>
      </c>
      <c r="U44" s="136">
        <v>1</v>
      </c>
      <c r="V44" s="136">
        <v>0</v>
      </c>
      <c r="W44" s="136">
        <v>0</v>
      </c>
      <c r="X44" s="136">
        <v>0</v>
      </c>
      <c r="Y44" s="136">
        <v>0</v>
      </c>
      <c r="Z44" s="136">
        <v>2</v>
      </c>
      <c r="AA44" s="136">
        <v>2</v>
      </c>
      <c r="AB44" s="136">
        <v>2</v>
      </c>
      <c r="AC44" s="136">
        <v>2</v>
      </c>
      <c r="AD44" s="136">
        <v>2</v>
      </c>
      <c r="AE44" s="136">
        <v>2</v>
      </c>
      <c r="AF44" s="136">
        <v>2</v>
      </c>
      <c r="AG44" s="136">
        <v>2</v>
      </c>
      <c r="AH44" s="136">
        <v>2</v>
      </c>
      <c r="AI44" s="136">
        <v>2</v>
      </c>
      <c r="AJ44" s="136">
        <v>2</v>
      </c>
      <c r="AK44" s="136">
        <v>2</v>
      </c>
      <c r="AL44" s="136">
        <v>2</v>
      </c>
      <c r="AM44" s="136">
        <v>2</v>
      </c>
    </row>
    <row r="45" spans="2:39" x14ac:dyDescent="0.25">
      <c r="B45" s="84">
        <f t="shared" si="8"/>
        <v>39991</v>
      </c>
      <c r="C45" s="85">
        <f t="shared" si="6"/>
        <v>39997</v>
      </c>
      <c r="D45" s="77">
        <f t="shared" si="5"/>
        <v>39997</v>
      </c>
      <c r="E45" s="68">
        <v>35</v>
      </c>
      <c r="F45" s="79">
        <v>1200</v>
      </c>
      <c r="G45" s="226">
        <f>VLOOKUP($D$5,evap!$B$4:$P$88,MONTH(D45)+2,FALSE)/4*0.7+7</f>
        <v>34.65</v>
      </c>
      <c r="H45" s="79">
        <f t="shared" si="7"/>
        <v>0</v>
      </c>
      <c r="I45" s="302">
        <f>VLOOKUP(E45,[0]!eff_week,2,FALSE)/1000*$E$6*1600</f>
        <v>0</v>
      </c>
      <c r="J45">
        <f t="shared" si="3"/>
        <v>4</v>
      </c>
      <c r="K45">
        <f t="shared" si="4"/>
        <v>80</v>
      </c>
      <c r="M45" s="68">
        <v>35</v>
      </c>
      <c r="N45" s="136">
        <v>2</v>
      </c>
      <c r="O45" s="136">
        <v>2</v>
      </c>
      <c r="P45" s="136">
        <v>2</v>
      </c>
      <c r="Q45" s="136">
        <v>2</v>
      </c>
      <c r="R45" s="136">
        <v>2</v>
      </c>
      <c r="S45" s="136">
        <v>2</v>
      </c>
      <c r="T45" s="136">
        <v>2</v>
      </c>
      <c r="U45" s="136">
        <v>2</v>
      </c>
      <c r="V45" s="136">
        <v>1</v>
      </c>
      <c r="W45" s="136">
        <v>0</v>
      </c>
      <c r="X45" s="136">
        <v>0</v>
      </c>
      <c r="Y45" s="136">
        <v>0</v>
      </c>
      <c r="Z45" s="136">
        <v>0</v>
      </c>
      <c r="AA45" s="136">
        <v>2</v>
      </c>
      <c r="AB45" s="136">
        <v>2</v>
      </c>
      <c r="AC45" s="136">
        <v>2</v>
      </c>
      <c r="AD45" s="136">
        <v>2</v>
      </c>
      <c r="AE45" s="136">
        <v>2</v>
      </c>
      <c r="AF45" s="136">
        <v>2</v>
      </c>
      <c r="AG45" s="136">
        <v>2</v>
      </c>
      <c r="AH45" s="136">
        <v>2</v>
      </c>
      <c r="AI45" s="136">
        <v>2</v>
      </c>
      <c r="AJ45" s="136">
        <v>2</v>
      </c>
      <c r="AK45" s="136">
        <v>2</v>
      </c>
      <c r="AL45" s="136">
        <v>2</v>
      </c>
      <c r="AM45" s="136">
        <v>2</v>
      </c>
    </row>
    <row r="46" spans="2:39" x14ac:dyDescent="0.25">
      <c r="B46" s="84">
        <f t="shared" si="8"/>
        <v>39998</v>
      </c>
      <c r="C46" s="85">
        <f t="shared" si="6"/>
        <v>40004</v>
      </c>
      <c r="D46" s="77">
        <f t="shared" si="5"/>
        <v>40004</v>
      </c>
      <c r="E46" s="68">
        <v>36</v>
      </c>
      <c r="F46" s="79">
        <v>1200</v>
      </c>
      <c r="G46" s="226">
        <f>VLOOKUP($D$5,evap!$B$4:$P$88,MONTH(D46)+2,FALSE)/4*0.7+7</f>
        <v>34.65</v>
      </c>
      <c r="H46" s="79">
        <f t="shared" si="7"/>
        <v>0</v>
      </c>
      <c r="I46" s="302">
        <f>VLOOKUP(E46,[0]!eff_week,2,FALSE)/1000*$E$6*1600</f>
        <v>0</v>
      </c>
      <c r="J46">
        <f t="shared" si="3"/>
        <v>4</v>
      </c>
      <c r="K46">
        <f t="shared" si="4"/>
        <v>80</v>
      </c>
      <c r="M46" s="68">
        <v>36</v>
      </c>
      <c r="N46" s="136">
        <v>2</v>
      </c>
      <c r="O46" s="136">
        <v>2</v>
      </c>
      <c r="P46" s="136">
        <v>2</v>
      </c>
      <c r="Q46" s="136">
        <v>2</v>
      </c>
      <c r="R46" s="136">
        <v>2</v>
      </c>
      <c r="S46" s="136">
        <v>2</v>
      </c>
      <c r="T46" s="136">
        <v>2</v>
      </c>
      <c r="U46" s="136">
        <v>2</v>
      </c>
      <c r="V46" s="136">
        <v>2</v>
      </c>
      <c r="W46" s="136">
        <v>1</v>
      </c>
      <c r="X46" s="136">
        <v>0</v>
      </c>
      <c r="Y46" s="136">
        <v>0</v>
      </c>
      <c r="Z46" s="136">
        <v>0</v>
      </c>
      <c r="AA46" s="136">
        <v>0</v>
      </c>
      <c r="AB46" s="136">
        <v>2</v>
      </c>
      <c r="AC46" s="136">
        <v>2</v>
      </c>
      <c r="AD46" s="136">
        <v>2</v>
      </c>
      <c r="AE46" s="136">
        <v>2</v>
      </c>
      <c r="AF46" s="136">
        <v>2</v>
      </c>
      <c r="AG46" s="136">
        <v>2</v>
      </c>
      <c r="AH46" s="136">
        <v>2</v>
      </c>
      <c r="AI46" s="136">
        <v>2</v>
      </c>
      <c r="AJ46" s="136">
        <v>2</v>
      </c>
      <c r="AK46" s="136">
        <v>2</v>
      </c>
      <c r="AL46" s="136">
        <v>2</v>
      </c>
      <c r="AM46" s="136">
        <v>2</v>
      </c>
    </row>
    <row r="47" spans="2:39" x14ac:dyDescent="0.25">
      <c r="B47" s="84">
        <f t="shared" si="8"/>
        <v>40005</v>
      </c>
      <c r="C47" s="85">
        <f t="shared" si="6"/>
        <v>40011</v>
      </c>
      <c r="D47" s="77">
        <f t="shared" si="5"/>
        <v>40011</v>
      </c>
      <c r="E47" s="68">
        <v>37</v>
      </c>
      <c r="F47" s="79">
        <v>1200</v>
      </c>
      <c r="G47" s="226">
        <f>VLOOKUP($D$5,evap!$B$4:$P$88,MONTH(D47)+2,FALSE)/4*0.7+7</f>
        <v>34.65</v>
      </c>
      <c r="H47" s="79">
        <f t="shared" si="7"/>
        <v>0</v>
      </c>
      <c r="I47" s="302">
        <f>VLOOKUP(E47,[0]!eff_week,2,FALSE)/1000*$E$6*1600</f>
        <v>0</v>
      </c>
      <c r="J47">
        <f t="shared" si="3"/>
        <v>4</v>
      </c>
      <c r="K47">
        <f t="shared" si="4"/>
        <v>80</v>
      </c>
      <c r="M47" s="68">
        <v>37</v>
      </c>
      <c r="N47" s="136">
        <v>2</v>
      </c>
      <c r="O47" s="136">
        <v>2</v>
      </c>
      <c r="P47" s="136">
        <v>2</v>
      </c>
      <c r="Q47" s="136">
        <v>2</v>
      </c>
      <c r="R47" s="136">
        <v>2</v>
      </c>
      <c r="S47" s="136">
        <v>2</v>
      </c>
      <c r="T47" s="136">
        <v>2</v>
      </c>
      <c r="U47" s="136">
        <v>2</v>
      </c>
      <c r="V47" s="136">
        <v>2</v>
      </c>
      <c r="W47" s="136">
        <v>2</v>
      </c>
      <c r="X47" s="136">
        <v>1</v>
      </c>
      <c r="Y47" s="136">
        <v>0</v>
      </c>
      <c r="Z47" s="136">
        <v>0</v>
      </c>
      <c r="AA47" s="136">
        <v>0</v>
      </c>
      <c r="AB47" s="136">
        <v>0</v>
      </c>
      <c r="AC47" s="136">
        <v>2</v>
      </c>
      <c r="AD47" s="136">
        <v>2</v>
      </c>
      <c r="AE47" s="136">
        <v>2</v>
      </c>
      <c r="AF47" s="136">
        <v>2</v>
      </c>
      <c r="AG47" s="136">
        <v>2</v>
      </c>
      <c r="AH47" s="136">
        <v>2</v>
      </c>
      <c r="AI47" s="136">
        <v>2</v>
      </c>
      <c r="AJ47" s="136">
        <v>2</v>
      </c>
      <c r="AK47" s="136">
        <v>2</v>
      </c>
      <c r="AL47" s="136">
        <v>2</v>
      </c>
      <c r="AM47" s="136">
        <v>2</v>
      </c>
    </row>
    <row r="48" spans="2:39" x14ac:dyDescent="0.25">
      <c r="B48" s="84">
        <f t="shared" si="8"/>
        <v>40012</v>
      </c>
      <c r="C48" s="85">
        <f t="shared" si="6"/>
        <v>40018</v>
      </c>
      <c r="D48" s="77">
        <f t="shared" si="5"/>
        <v>40018</v>
      </c>
      <c r="E48" s="68">
        <v>38</v>
      </c>
      <c r="F48" s="79">
        <v>1200</v>
      </c>
      <c r="G48" s="226">
        <f>VLOOKUP($D$5,evap!$B$4:$P$88,MONTH(D48)+2,FALSE)/4*0.7+7</f>
        <v>34.65</v>
      </c>
      <c r="H48" s="79">
        <f t="shared" si="7"/>
        <v>0</v>
      </c>
      <c r="I48" s="302">
        <f>VLOOKUP(E48,[0]!eff_week,2,FALSE)/1000*$E$6*1600</f>
        <v>0</v>
      </c>
      <c r="J48">
        <f t="shared" si="3"/>
        <v>4</v>
      </c>
      <c r="K48">
        <f t="shared" si="4"/>
        <v>80</v>
      </c>
      <c r="M48" s="68">
        <v>38</v>
      </c>
      <c r="N48" s="136">
        <v>2</v>
      </c>
      <c r="O48" s="136">
        <v>2</v>
      </c>
      <c r="P48" s="136">
        <v>2</v>
      </c>
      <c r="Q48" s="136">
        <v>2</v>
      </c>
      <c r="R48" s="136">
        <v>2</v>
      </c>
      <c r="S48" s="136">
        <v>2</v>
      </c>
      <c r="T48" s="136">
        <v>2</v>
      </c>
      <c r="U48" s="136">
        <v>2</v>
      </c>
      <c r="V48" s="136">
        <v>2</v>
      </c>
      <c r="W48" s="136">
        <v>2</v>
      </c>
      <c r="X48" s="136">
        <v>2</v>
      </c>
      <c r="Y48" s="136">
        <v>1</v>
      </c>
      <c r="Z48" s="136">
        <v>0</v>
      </c>
      <c r="AA48" s="136">
        <v>0</v>
      </c>
      <c r="AB48" s="136">
        <v>0</v>
      </c>
      <c r="AC48" s="136">
        <v>0</v>
      </c>
      <c r="AD48" s="136">
        <v>2</v>
      </c>
      <c r="AE48" s="136">
        <v>2</v>
      </c>
      <c r="AF48" s="136">
        <v>2</v>
      </c>
      <c r="AG48" s="136">
        <v>2</v>
      </c>
      <c r="AH48" s="136">
        <v>2</v>
      </c>
      <c r="AI48" s="136">
        <v>2</v>
      </c>
      <c r="AJ48" s="136">
        <v>2</v>
      </c>
      <c r="AK48" s="136">
        <v>2</v>
      </c>
      <c r="AL48" s="136">
        <v>2</v>
      </c>
      <c r="AM48" s="136">
        <v>2</v>
      </c>
    </row>
    <row r="49" spans="2:39" x14ac:dyDescent="0.25">
      <c r="B49" s="84">
        <f t="shared" si="8"/>
        <v>40019</v>
      </c>
      <c r="C49" s="85">
        <f t="shared" si="6"/>
        <v>40025</v>
      </c>
      <c r="D49" s="77">
        <f t="shared" si="5"/>
        <v>40025</v>
      </c>
      <c r="E49" s="68">
        <v>39</v>
      </c>
      <c r="F49" s="79">
        <v>1200</v>
      </c>
      <c r="G49" s="226">
        <f>VLOOKUP($D$5,evap!$B$4:$P$88,MONTH(D49)+2,FALSE)/4*0.7+7</f>
        <v>34.65</v>
      </c>
      <c r="H49" s="79">
        <f t="shared" si="7"/>
        <v>0</v>
      </c>
      <c r="I49" s="302">
        <f>VLOOKUP(E49,[0]!eff_week,2,FALSE)/1000*$E$6*1600</f>
        <v>0</v>
      </c>
      <c r="J49">
        <f t="shared" si="3"/>
        <v>4</v>
      </c>
      <c r="K49">
        <f t="shared" si="4"/>
        <v>80</v>
      </c>
      <c r="M49" s="68">
        <v>39</v>
      </c>
      <c r="N49" s="136">
        <v>2</v>
      </c>
      <c r="O49" s="136">
        <v>2</v>
      </c>
      <c r="P49" s="136">
        <v>2</v>
      </c>
      <c r="Q49" s="136">
        <v>2</v>
      </c>
      <c r="R49" s="136">
        <v>2</v>
      </c>
      <c r="S49" s="136">
        <v>2</v>
      </c>
      <c r="T49" s="136">
        <v>2</v>
      </c>
      <c r="U49" s="136">
        <v>2</v>
      </c>
      <c r="V49" s="136">
        <v>2</v>
      </c>
      <c r="W49" s="136">
        <v>2</v>
      </c>
      <c r="X49" s="136">
        <v>2</v>
      </c>
      <c r="Y49" s="136">
        <v>2</v>
      </c>
      <c r="Z49" s="136">
        <v>1</v>
      </c>
      <c r="AA49" s="136">
        <v>0</v>
      </c>
      <c r="AB49" s="136">
        <v>0</v>
      </c>
      <c r="AC49" s="136">
        <v>0</v>
      </c>
      <c r="AD49" s="136">
        <v>0</v>
      </c>
      <c r="AE49" s="136">
        <v>2</v>
      </c>
      <c r="AF49" s="136">
        <v>2</v>
      </c>
      <c r="AG49" s="136">
        <v>2</v>
      </c>
      <c r="AH49" s="136">
        <v>2</v>
      </c>
      <c r="AI49" s="136">
        <v>2</v>
      </c>
      <c r="AJ49" s="136">
        <v>2</v>
      </c>
      <c r="AK49" s="136">
        <v>2</v>
      </c>
      <c r="AL49" s="136">
        <v>2</v>
      </c>
      <c r="AM49" s="136">
        <v>2</v>
      </c>
    </row>
    <row r="50" spans="2:39" x14ac:dyDescent="0.25">
      <c r="B50" s="84">
        <f t="shared" si="8"/>
        <v>40026</v>
      </c>
      <c r="C50" s="85">
        <f t="shared" si="6"/>
        <v>40032</v>
      </c>
      <c r="D50" s="77">
        <f t="shared" si="5"/>
        <v>40032</v>
      </c>
      <c r="E50" s="68">
        <v>40</v>
      </c>
      <c r="F50" s="79">
        <v>1200</v>
      </c>
      <c r="G50" s="226">
        <f>VLOOKUP($D$5,evap!$B$4:$P$88,MONTH(D50)+2,FALSE)/4*0.7+7</f>
        <v>32.357500000000002</v>
      </c>
      <c r="H50" s="79">
        <f t="shared" si="7"/>
        <v>0</v>
      </c>
      <c r="I50" s="302">
        <f>VLOOKUP(E50,[0]!eff_week,2,FALSE)/1000*$E$6*1600</f>
        <v>0</v>
      </c>
      <c r="J50">
        <f t="shared" si="3"/>
        <v>4</v>
      </c>
      <c r="K50">
        <f t="shared" si="4"/>
        <v>80</v>
      </c>
      <c r="M50" s="68">
        <v>40</v>
      </c>
      <c r="N50" s="136">
        <v>2</v>
      </c>
      <c r="O50" s="136">
        <v>2</v>
      </c>
      <c r="P50" s="136">
        <v>2</v>
      </c>
      <c r="Q50" s="136">
        <v>2</v>
      </c>
      <c r="R50" s="136">
        <v>2</v>
      </c>
      <c r="S50" s="136">
        <v>2</v>
      </c>
      <c r="T50" s="136">
        <v>2</v>
      </c>
      <c r="U50" s="136">
        <v>2</v>
      </c>
      <c r="V50" s="136">
        <v>2</v>
      </c>
      <c r="W50" s="136">
        <v>2</v>
      </c>
      <c r="X50" s="136">
        <v>2</v>
      </c>
      <c r="Y50" s="136">
        <v>2</v>
      </c>
      <c r="Z50" s="136">
        <v>2</v>
      </c>
      <c r="AA50" s="136">
        <v>1</v>
      </c>
      <c r="AB50" s="136">
        <v>0</v>
      </c>
      <c r="AC50" s="136">
        <v>0</v>
      </c>
      <c r="AD50" s="136">
        <v>0</v>
      </c>
      <c r="AE50" s="136">
        <v>0</v>
      </c>
      <c r="AF50" s="136">
        <v>2</v>
      </c>
      <c r="AG50" s="136">
        <v>2</v>
      </c>
      <c r="AH50" s="136">
        <v>2</v>
      </c>
      <c r="AI50" s="136">
        <v>2</v>
      </c>
      <c r="AJ50" s="136">
        <v>2</v>
      </c>
      <c r="AK50" s="136">
        <v>2</v>
      </c>
      <c r="AL50" s="136">
        <v>2</v>
      </c>
      <c r="AM50" s="136">
        <v>2</v>
      </c>
    </row>
    <row r="51" spans="2:39" x14ac:dyDescent="0.25">
      <c r="B51" s="84">
        <f t="shared" si="8"/>
        <v>40033</v>
      </c>
      <c r="C51" s="85">
        <f t="shared" si="6"/>
        <v>40039</v>
      </c>
      <c r="D51" s="77">
        <f t="shared" si="5"/>
        <v>40039</v>
      </c>
      <c r="E51" s="68">
        <v>41</v>
      </c>
      <c r="F51" s="79">
        <v>1200</v>
      </c>
      <c r="G51" s="226">
        <f>VLOOKUP($D$5,evap!$B$4:$P$88,MONTH(D51)+2,FALSE)/4*0.7+7</f>
        <v>32.357500000000002</v>
      </c>
      <c r="H51" s="79">
        <f t="shared" si="7"/>
        <v>0</v>
      </c>
      <c r="I51" s="302">
        <f>VLOOKUP(E51,[0]!eff_week,2,FALSE)/1000*$E$6*1600</f>
        <v>0</v>
      </c>
      <c r="J51">
        <f t="shared" si="3"/>
        <v>4</v>
      </c>
      <c r="K51">
        <f t="shared" si="4"/>
        <v>80</v>
      </c>
      <c r="M51" s="68">
        <v>41</v>
      </c>
      <c r="N51" s="136">
        <v>2</v>
      </c>
      <c r="O51" s="136">
        <v>2</v>
      </c>
      <c r="P51" s="136">
        <v>2</v>
      </c>
      <c r="Q51" s="136">
        <v>2</v>
      </c>
      <c r="R51" s="136">
        <v>2</v>
      </c>
      <c r="S51" s="136">
        <v>2</v>
      </c>
      <c r="T51" s="136">
        <v>2</v>
      </c>
      <c r="U51" s="136">
        <v>2</v>
      </c>
      <c r="V51" s="136">
        <v>2</v>
      </c>
      <c r="W51" s="136">
        <v>2</v>
      </c>
      <c r="X51" s="136">
        <v>2</v>
      </c>
      <c r="Y51" s="136">
        <v>2</v>
      </c>
      <c r="Z51" s="136">
        <v>2</v>
      </c>
      <c r="AA51" s="136">
        <v>2</v>
      </c>
      <c r="AB51" s="136">
        <v>1</v>
      </c>
      <c r="AC51" s="136">
        <v>0</v>
      </c>
      <c r="AD51" s="136">
        <v>0</v>
      </c>
      <c r="AE51" s="136">
        <v>0</v>
      </c>
      <c r="AF51" s="136">
        <v>0</v>
      </c>
      <c r="AG51" s="136">
        <v>2</v>
      </c>
      <c r="AH51" s="136">
        <v>2</v>
      </c>
      <c r="AI51" s="136">
        <v>2</v>
      </c>
      <c r="AJ51" s="136">
        <v>2</v>
      </c>
      <c r="AK51" s="136">
        <v>2</v>
      </c>
      <c r="AL51" s="136">
        <v>2</v>
      </c>
      <c r="AM51" s="136">
        <v>2</v>
      </c>
    </row>
    <row r="52" spans="2:39" x14ac:dyDescent="0.25">
      <c r="B52" s="84">
        <f t="shared" si="8"/>
        <v>40040</v>
      </c>
      <c r="C52" s="85">
        <f t="shared" si="6"/>
        <v>40046</v>
      </c>
      <c r="D52" s="77">
        <f t="shared" si="5"/>
        <v>40046</v>
      </c>
      <c r="E52" s="68">
        <v>42</v>
      </c>
      <c r="F52" s="79">
        <v>1200</v>
      </c>
      <c r="G52" s="226">
        <f>VLOOKUP($D$5,evap!$B$4:$P$88,MONTH(D52)+2,FALSE)/4*0.7+7</f>
        <v>32.357500000000002</v>
      </c>
      <c r="H52" s="79">
        <f t="shared" si="7"/>
        <v>0</v>
      </c>
      <c r="I52" s="302">
        <f>VLOOKUP(E52,[0]!eff_week,2,FALSE)/1000*$E$6*1600</f>
        <v>0</v>
      </c>
      <c r="J52">
        <f t="shared" si="3"/>
        <v>4</v>
      </c>
      <c r="K52">
        <f t="shared" si="4"/>
        <v>80</v>
      </c>
      <c r="M52" s="68">
        <v>42</v>
      </c>
      <c r="N52" s="136">
        <v>2</v>
      </c>
      <c r="O52" s="136">
        <v>2</v>
      </c>
      <c r="P52" s="136">
        <v>2</v>
      </c>
      <c r="Q52" s="136">
        <v>2</v>
      </c>
      <c r="R52" s="136">
        <v>2</v>
      </c>
      <c r="S52" s="136">
        <v>2</v>
      </c>
      <c r="T52" s="136">
        <v>2</v>
      </c>
      <c r="U52" s="136">
        <v>2</v>
      </c>
      <c r="V52" s="136">
        <v>2</v>
      </c>
      <c r="W52" s="136">
        <v>2</v>
      </c>
      <c r="X52" s="136">
        <v>2</v>
      </c>
      <c r="Y52" s="136">
        <v>2</v>
      </c>
      <c r="Z52" s="136">
        <v>2</v>
      </c>
      <c r="AA52" s="136">
        <v>2</v>
      </c>
      <c r="AB52" s="136">
        <v>2</v>
      </c>
      <c r="AC52" s="136">
        <v>1</v>
      </c>
      <c r="AD52" s="136">
        <v>0</v>
      </c>
      <c r="AE52" s="136">
        <v>0</v>
      </c>
      <c r="AF52" s="136">
        <v>0</v>
      </c>
      <c r="AG52" s="136">
        <v>0</v>
      </c>
      <c r="AH52" s="136">
        <v>2</v>
      </c>
      <c r="AI52" s="136">
        <v>2</v>
      </c>
      <c r="AJ52" s="136">
        <v>2</v>
      </c>
      <c r="AK52" s="136">
        <v>2</v>
      </c>
      <c r="AL52" s="136">
        <v>2</v>
      </c>
      <c r="AM52" s="136">
        <v>2</v>
      </c>
    </row>
    <row r="53" spans="2:39" x14ac:dyDescent="0.25">
      <c r="B53" s="84">
        <f t="shared" si="8"/>
        <v>40047</v>
      </c>
      <c r="C53" s="85">
        <f t="shared" si="6"/>
        <v>40053</v>
      </c>
      <c r="D53" s="77">
        <f t="shared" si="5"/>
        <v>40053</v>
      </c>
      <c r="E53" s="68">
        <v>43</v>
      </c>
      <c r="F53" s="79">
        <v>1200</v>
      </c>
      <c r="G53" s="226">
        <f>VLOOKUP($D$5,evap!$B$4:$P$88,MONTH(D53)+2,FALSE)/4*0.7+7</f>
        <v>32.357500000000002</v>
      </c>
      <c r="H53" s="79">
        <f t="shared" si="7"/>
        <v>0</v>
      </c>
      <c r="I53" s="302">
        <f>VLOOKUP(E53,[0]!eff_week,2,FALSE)/1000*$E$6*1600</f>
        <v>0</v>
      </c>
      <c r="J53">
        <f t="shared" si="3"/>
        <v>4</v>
      </c>
      <c r="K53">
        <f t="shared" si="4"/>
        <v>80</v>
      </c>
      <c r="M53" s="68">
        <v>43</v>
      </c>
      <c r="N53" s="136">
        <v>2</v>
      </c>
      <c r="O53" s="136">
        <v>2</v>
      </c>
      <c r="P53" s="136">
        <v>2</v>
      </c>
      <c r="Q53" s="136">
        <v>2</v>
      </c>
      <c r="R53" s="136">
        <v>2</v>
      </c>
      <c r="S53" s="136">
        <v>2</v>
      </c>
      <c r="T53" s="136">
        <v>2</v>
      </c>
      <c r="U53" s="136">
        <v>2</v>
      </c>
      <c r="V53" s="136">
        <v>2</v>
      </c>
      <c r="W53" s="136">
        <v>2</v>
      </c>
      <c r="X53" s="136">
        <v>2</v>
      </c>
      <c r="Y53" s="136">
        <v>2</v>
      </c>
      <c r="Z53" s="136">
        <v>2</v>
      </c>
      <c r="AA53" s="136">
        <v>2</v>
      </c>
      <c r="AB53" s="136">
        <v>2</v>
      </c>
      <c r="AC53" s="136">
        <v>2</v>
      </c>
      <c r="AD53" s="136">
        <v>1</v>
      </c>
      <c r="AE53" s="136">
        <v>0</v>
      </c>
      <c r="AF53" s="136">
        <v>0</v>
      </c>
      <c r="AG53" s="136">
        <v>0</v>
      </c>
      <c r="AH53" s="136">
        <v>0</v>
      </c>
      <c r="AI53" s="136">
        <v>2</v>
      </c>
      <c r="AJ53" s="136">
        <v>2</v>
      </c>
      <c r="AK53" s="136">
        <v>2</v>
      </c>
      <c r="AL53" s="136">
        <v>2</v>
      </c>
      <c r="AM53" s="136">
        <v>2</v>
      </c>
    </row>
    <row r="54" spans="2:39" x14ac:dyDescent="0.25">
      <c r="B54" s="84">
        <f t="shared" si="8"/>
        <v>40054</v>
      </c>
      <c r="C54" s="85">
        <f t="shared" si="6"/>
        <v>40060</v>
      </c>
      <c r="D54" s="77">
        <f t="shared" si="5"/>
        <v>40060</v>
      </c>
      <c r="E54" s="68">
        <v>44</v>
      </c>
      <c r="F54" s="79">
        <v>1200</v>
      </c>
      <c r="G54" s="226">
        <f>VLOOKUP($D$5,evap!$B$4:$P$88,MONTH(D54)+2,FALSE)/4*0.7+7</f>
        <v>30.0825</v>
      </c>
      <c r="H54" s="79">
        <f t="shared" si="7"/>
        <v>0</v>
      </c>
      <c r="I54" s="302">
        <f>VLOOKUP(E54,[0]!eff_week,2,FALSE)/1000*$E$6*1600</f>
        <v>0</v>
      </c>
      <c r="J54">
        <f t="shared" si="3"/>
        <v>4</v>
      </c>
      <c r="K54">
        <f t="shared" si="4"/>
        <v>80</v>
      </c>
      <c r="M54" s="68">
        <v>44</v>
      </c>
      <c r="N54" s="136">
        <v>2</v>
      </c>
      <c r="O54" s="136">
        <v>2</v>
      </c>
      <c r="P54" s="136">
        <v>2</v>
      </c>
      <c r="Q54" s="136">
        <v>2</v>
      </c>
      <c r="R54" s="136">
        <v>2</v>
      </c>
      <c r="S54" s="136">
        <v>2</v>
      </c>
      <c r="T54" s="136">
        <v>2</v>
      </c>
      <c r="U54" s="136">
        <v>2</v>
      </c>
      <c r="V54" s="136">
        <v>2</v>
      </c>
      <c r="W54" s="136">
        <v>2</v>
      </c>
      <c r="X54" s="136">
        <v>2</v>
      </c>
      <c r="Y54" s="136">
        <v>2</v>
      </c>
      <c r="Z54" s="136">
        <v>2</v>
      </c>
      <c r="AA54" s="136">
        <v>2</v>
      </c>
      <c r="AB54" s="136">
        <v>2</v>
      </c>
      <c r="AC54" s="136">
        <v>2</v>
      </c>
      <c r="AD54" s="136">
        <v>2</v>
      </c>
      <c r="AE54" s="136">
        <v>1</v>
      </c>
      <c r="AF54" s="136">
        <v>0</v>
      </c>
      <c r="AG54" s="136">
        <v>0</v>
      </c>
      <c r="AH54" s="136">
        <v>0</v>
      </c>
      <c r="AI54" s="136">
        <v>0</v>
      </c>
      <c r="AJ54" s="136">
        <v>2</v>
      </c>
      <c r="AK54" s="136">
        <v>2</v>
      </c>
      <c r="AL54" s="136">
        <v>2</v>
      </c>
      <c r="AM54" s="136">
        <v>2</v>
      </c>
    </row>
    <row r="55" spans="2:39" x14ac:dyDescent="0.25">
      <c r="B55" s="84">
        <f t="shared" si="8"/>
        <v>40061</v>
      </c>
      <c r="C55" s="85">
        <f t="shared" si="6"/>
        <v>40067</v>
      </c>
      <c r="D55" s="77">
        <f t="shared" si="5"/>
        <v>40067</v>
      </c>
      <c r="E55" s="68">
        <v>45</v>
      </c>
      <c r="F55" s="79">
        <v>1200</v>
      </c>
      <c r="G55" s="226">
        <f>VLOOKUP($D$5,evap!$B$4:$P$88,MONTH(D55)+2,FALSE)/4*0.7+7</f>
        <v>30.0825</v>
      </c>
      <c r="H55" s="79">
        <f t="shared" si="7"/>
        <v>0</v>
      </c>
      <c r="I55" s="302">
        <f>VLOOKUP(E55,[0]!eff_week,2,FALSE)/1000*$E$6*1600</f>
        <v>0</v>
      </c>
      <c r="J55">
        <f t="shared" si="3"/>
        <v>4</v>
      </c>
      <c r="K55">
        <f t="shared" si="4"/>
        <v>80</v>
      </c>
      <c r="M55" s="68">
        <v>45</v>
      </c>
      <c r="N55" s="136">
        <v>2</v>
      </c>
      <c r="O55" s="136">
        <v>2</v>
      </c>
      <c r="P55" s="136">
        <v>2</v>
      </c>
      <c r="Q55" s="136">
        <v>2</v>
      </c>
      <c r="R55" s="136">
        <v>2</v>
      </c>
      <c r="S55" s="136">
        <v>2</v>
      </c>
      <c r="T55" s="136">
        <v>2</v>
      </c>
      <c r="U55" s="136">
        <v>2</v>
      </c>
      <c r="V55" s="136">
        <v>2</v>
      </c>
      <c r="W55" s="136">
        <v>2</v>
      </c>
      <c r="X55" s="136">
        <v>2</v>
      </c>
      <c r="Y55" s="136">
        <v>2</v>
      </c>
      <c r="Z55" s="136">
        <v>2</v>
      </c>
      <c r="AA55" s="136">
        <v>2</v>
      </c>
      <c r="AB55" s="136">
        <v>2</v>
      </c>
      <c r="AC55" s="136">
        <v>2</v>
      </c>
      <c r="AD55" s="136">
        <v>2</v>
      </c>
      <c r="AE55" s="136">
        <v>2</v>
      </c>
      <c r="AF55" s="136">
        <v>1</v>
      </c>
      <c r="AG55" s="136">
        <v>0</v>
      </c>
      <c r="AH55" s="136">
        <v>0</v>
      </c>
      <c r="AI55" s="136">
        <v>0</v>
      </c>
      <c r="AJ55" s="136">
        <v>0</v>
      </c>
      <c r="AK55" s="136">
        <v>2</v>
      </c>
      <c r="AL55" s="136">
        <v>2</v>
      </c>
      <c r="AM55" s="136">
        <v>2</v>
      </c>
    </row>
    <row r="56" spans="2:39" x14ac:dyDescent="0.25">
      <c r="B56" s="84">
        <f t="shared" si="8"/>
        <v>40068</v>
      </c>
      <c r="C56" s="85">
        <f t="shared" si="6"/>
        <v>40074</v>
      </c>
      <c r="D56" s="77">
        <f t="shared" si="5"/>
        <v>40074</v>
      </c>
      <c r="E56" s="68">
        <v>46</v>
      </c>
      <c r="F56" s="79">
        <v>1200</v>
      </c>
      <c r="G56" s="226">
        <f>VLOOKUP($D$5,evap!$B$4:$P$88,MONTH(D56)+2,FALSE)/4*0.7+7</f>
        <v>30.0825</v>
      </c>
      <c r="H56" s="79">
        <f t="shared" si="7"/>
        <v>0</v>
      </c>
      <c r="I56" s="302">
        <f>VLOOKUP(E56,[0]!eff_week,2,FALSE)/1000*$E$6*1600</f>
        <v>0</v>
      </c>
      <c r="J56">
        <f t="shared" si="3"/>
        <v>4</v>
      </c>
      <c r="K56">
        <f t="shared" si="4"/>
        <v>80</v>
      </c>
      <c r="M56" s="68">
        <v>46</v>
      </c>
      <c r="N56" s="136">
        <v>2</v>
      </c>
      <c r="O56" s="136">
        <v>2</v>
      </c>
      <c r="P56" s="136">
        <v>2</v>
      </c>
      <c r="Q56" s="136">
        <v>2</v>
      </c>
      <c r="R56" s="136">
        <v>2</v>
      </c>
      <c r="S56" s="136">
        <v>2</v>
      </c>
      <c r="T56" s="136">
        <v>2</v>
      </c>
      <c r="U56" s="136">
        <v>2</v>
      </c>
      <c r="V56" s="136">
        <v>2</v>
      </c>
      <c r="W56" s="136">
        <v>2</v>
      </c>
      <c r="X56" s="136">
        <v>2</v>
      </c>
      <c r="Y56" s="136">
        <v>2</v>
      </c>
      <c r="Z56" s="136">
        <v>2</v>
      </c>
      <c r="AA56" s="136">
        <v>2</v>
      </c>
      <c r="AB56" s="136">
        <v>2</v>
      </c>
      <c r="AC56" s="136">
        <v>2</v>
      </c>
      <c r="AD56" s="136">
        <v>2</v>
      </c>
      <c r="AE56" s="136">
        <v>2</v>
      </c>
      <c r="AF56" s="136">
        <v>2</v>
      </c>
      <c r="AG56" s="136">
        <v>1</v>
      </c>
      <c r="AH56" s="136">
        <v>0</v>
      </c>
      <c r="AI56" s="136">
        <v>0</v>
      </c>
      <c r="AJ56" s="136">
        <v>0</v>
      </c>
      <c r="AK56" s="136">
        <v>0</v>
      </c>
      <c r="AL56" s="136">
        <v>2</v>
      </c>
      <c r="AM56" s="136">
        <v>2</v>
      </c>
    </row>
    <row r="57" spans="2:39" x14ac:dyDescent="0.25">
      <c r="B57" s="84">
        <f t="shared" si="8"/>
        <v>40075</v>
      </c>
      <c r="C57" s="85">
        <f t="shared" si="6"/>
        <v>40081</v>
      </c>
      <c r="D57" s="77">
        <f t="shared" si="5"/>
        <v>40081</v>
      </c>
      <c r="E57" s="68">
        <v>47</v>
      </c>
      <c r="F57" s="79">
        <v>1200</v>
      </c>
      <c r="G57" s="226">
        <f>VLOOKUP($D$5,evap!$B$4:$P$88,MONTH(D57)+2,FALSE)/4*0.7+7</f>
        <v>30.0825</v>
      </c>
      <c r="H57" s="79">
        <f t="shared" si="7"/>
        <v>0</v>
      </c>
      <c r="I57" s="302">
        <f>VLOOKUP(E57,[0]!eff_week,2,FALSE)/1000*$E$6*1600</f>
        <v>0</v>
      </c>
      <c r="J57">
        <f t="shared" si="3"/>
        <v>4</v>
      </c>
      <c r="K57">
        <f t="shared" si="4"/>
        <v>80</v>
      </c>
      <c r="M57" s="68">
        <v>47</v>
      </c>
      <c r="N57" s="136">
        <v>2</v>
      </c>
      <c r="O57" s="136">
        <v>2</v>
      </c>
      <c r="P57" s="136">
        <v>2</v>
      </c>
      <c r="Q57" s="136">
        <v>2</v>
      </c>
      <c r="R57" s="136">
        <v>2</v>
      </c>
      <c r="S57" s="136">
        <v>2</v>
      </c>
      <c r="T57" s="136">
        <v>2</v>
      </c>
      <c r="U57" s="136">
        <v>2</v>
      </c>
      <c r="V57" s="136">
        <v>2</v>
      </c>
      <c r="W57" s="136">
        <v>2</v>
      </c>
      <c r="X57" s="136">
        <v>2</v>
      </c>
      <c r="Y57" s="136">
        <v>2</v>
      </c>
      <c r="Z57" s="136">
        <v>2</v>
      </c>
      <c r="AA57" s="136">
        <v>2</v>
      </c>
      <c r="AB57" s="136">
        <v>2</v>
      </c>
      <c r="AC57" s="136">
        <v>2</v>
      </c>
      <c r="AD57" s="136">
        <v>2</v>
      </c>
      <c r="AE57" s="136">
        <v>2</v>
      </c>
      <c r="AF57" s="136">
        <v>2</v>
      </c>
      <c r="AG57" s="136">
        <v>2</v>
      </c>
      <c r="AH57" s="136">
        <v>1</v>
      </c>
      <c r="AI57" s="136">
        <v>0</v>
      </c>
      <c r="AJ57" s="136">
        <v>0</v>
      </c>
      <c r="AK57" s="136">
        <v>0</v>
      </c>
      <c r="AL57" s="136">
        <v>0</v>
      </c>
      <c r="AM57" s="136">
        <v>2</v>
      </c>
    </row>
    <row r="58" spans="2:39" x14ac:dyDescent="0.25">
      <c r="B58" s="84">
        <f t="shared" si="8"/>
        <v>40082</v>
      </c>
      <c r="C58" s="85">
        <f t="shared" si="6"/>
        <v>40088</v>
      </c>
      <c r="D58" s="77">
        <f t="shared" si="5"/>
        <v>40088</v>
      </c>
      <c r="E58" s="68">
        <v>48</v>
      </c>
      <c r="F58" s="79">
        <v>1200</v>
      </c>
      <c r="G58" s="226">
        <f>VLOOKUP($D$5,evap!$B$4:$P$88,MONTH(D58)+2,FALSE)/4*0.7+7</f>
        <v>29.33</v>
      </c>
      <c r="H58" s="79">
        <f t="shared" si="7"/>
        <v>0</v>
      </c>
      <c r="I58" s="302">
        <f>VLOOKUP(E58,[0]!eff_week,2,FALSE)/1000*$E$6*1600</f>
        <v>0</v>
      </c>
      <c r="J58">
        <f t="shared" si="3"/>
        <v>4</v>
      </c>
      <c r="K58">
        <f t="shared" si="4"/>
        <v>80</v>
      </c>
      <c r="M58" s="68">
        <v>48</v>
      </c>
      <c r="N58" s="136">
        <v>2</v>
      </c>
      <c r="O58" s="136">
        <v>2</v>
      </c>
      <c r="P58" s="136">
        <v>2</v>
      </c>
      <c r="Q58" s="136">
        <v>2</v>
      </c>
      <c r="R58" s="136">
        <v>2</v>
      </c>
      <c r="S58" s="136">
        <v>2</v>
      </c>
      <c r="T58" s="136">
        <v>2</v>
      </c>
      <c r="U58" s="136">
        <v>2</v>
      </c>
      <c r="V58" s="136">
        <v>2</v>
      </c>
      <c r="W58" s="136">
        <v>2</v>
      </c>
      <c r="X58" s="136">
        <v>2</v>
      </c>
      <c r="Y58" s="136">
        <v>2</v>
      </c>
      <c r="Z58" s="136">
        <v>2</v>
      </c>
      <c r="AA58" s="136">
        <v>2</v>
      </c>
      <c r="AB58" s="136">
        <v>2</v>
      </c>
      <c r="AC58" s="136">
        <v>2</v>
      </c>
      <c r="AD58" s="136">
        <v>2</v>
      </c>
      <c r="AE58" s="136">
        <v>2</v>
      </c>
      <c r="AF58" s="136">
        <v>2</v>
      </c>
      <c r="AG58" s="136">
        <v>2</v>
      </c>
      <c r="AH58" s="136">
        <v>2</v>
      </c>
      <c r="AI58" s="136">
        <v>1</v>
      </c>
      <c r="AJ58" s="136">
        <v>0</v>
      </c>
      <c r="AK58" s="136">
        <v>0</v>
      </c>
      <c r="AL58" s="136">
        <v>0</v>
      </c>
      <c r="AM58" s="136">
        <v>0</v>
      </c>
    </row>
    <row r="59" spans="2:39" x14ac:dyDescent="0.25">
      <c r="B59" s="84">
        <f t="shared" si="8"/>
        <v>40089</v>
      </c>
      <c r="C59" s="85">
        <f t="shared" si="6"/>
        <v>40095</v>
      </c>
      <c r="D59" s="77">
        <f t="shared" si="5"/>
        <v>40095</v>
      </c>
      <c r="E59" s="68">
        <v>49</v>
      </c>
      <c r="F59" s="79">
        <v>1200</v>
      </c>
      <c r="G59" s="226">
        <f>VLOOKUP($D$5,evap!$B$4:$P$88,MONTH(D59)+2,FALSE)/4*0.7+7</f>
        <v>29.33</v>
      </c>
      <c r="H59" s="79">
        <f t="shared" si="7"/>
        <v>0</v>
      </c>
      <c r="I59" s="302">
        <f>VLOOKUP(E59,[0]!eff_week,2,FALSE)/1000*$E$6*1600</f>
        <v>0</v>
      </c>
      <c r="J59">
        <f t="shared" si="3"/>
        <v>4</v>
      </c>
      <c r="K59">
        <f t="shared" si="4"/>
        <v>81</v>
      </c>
      <c r="M59" s="68">
        <v>49</v>
      </c>
      <c r="N59" s="136">
        <v>0</v>
      </c>
      <c r="O59" s="136">
        <v>2</v>
      </c>
      <c r="P59" s="136">
        <v>2</v>
      </c>
      <c r="Q59" s="136">
        <v>2</v>
      </c>
      <c r="R59" s="136">
        <v>2</v>
      </c>
      <c r="S59" s="136">
        <v>2</v>
      </c>
      <c r="T59" s="136">
        <v>2</v>
      </c>
      <c r="U59" s="136">
        <v>2</v>
      </c>
      <c r="V59" s="136">
        <v>2</v>
      </c>
      <c r="W59" s="136">
        <v>2</v>
      </c>
      <c r="X59" s="136">
        <v>2</v>
      </c>
      <c r="Y59" s="136">
        <v>2</v>
      </c>
      <c r="Z59" s="136">
        <v>2</v>
      </c>
      <c r="AA59" s="136">
        <v>2</v>
      </c>
      <c r="AB59" s="136">
        <v>2</v>
      </c>
      <c r="AC59" s="136">
        <v>2</v>
      </c>
      <c r="AD59" s="136">
        <v>2</v>
      </c>
      <c r="AE59" s="136">
        <v>2</v>
      </c>
      <c r="AF59" s="136">
        <v>2</v>
      </c>
      <c r="AG59" s="136">
        <v>2</v>
      </c>
      <c r="AH59" s="136">
        <v>2</v>
      </c>
      <c r="AI59" s="136">
        <v>2</v>
      </c>
      <c r="AJ59" s="136">
        <v>1</v>
      </c>
      <c r="AK59" s="136">
        <v>0</v>
      </c>
      <c r="AL59" s="136">
        <v>0</v>
      </c>
      <c r="AM59" s="136">
        <v>0</v>
      </c>
    </row>
    <row r="60" spans="2:39" x14ac:dyDescent="0.25">
      <c r="B60" s="84">
        <f t="shared" si="8"/>
        <v>40096</v>
      </c>
      <c r="C60" s="85">
        <f t="shared" si="6"/>
        <v>40102</v>
      </c>
      <c r="D60" s="77">
        <f t="shared" si="5"/>
        <v>40102</v>
      </c>
      <c r="E60" s="68">
        <v>50</v>
      </c>
      <c r="F60" s="79">
        <v>1200</v>
      </c>
      <c r="G60" s="226">
        <f>VLOOKUP($D$5,evap!$B$4:$P$88,MONTH(D60)+2,FALSE)/4*0.7+7</f>
        <v>29.33</v>
      </c>
      <c r="H60" s="79">
        <f t="shared" si="7"/>
        <v>0</v>
      </c>
      <c r="I60" s="302">
        <f>VLOOKUP(E60,[0]!eff_week,2,FALSE)/1000*$E$6*1600</f>
        <v>0</v>
      </c>
      <c r="J60">
        <f t="shared" si="3"/>
        <v>4</v>
      </c>
      <c r="K60">
        <f t="shared" si="4"/>
        <v>82</v>
      </c>
      <c r="M60" s="68">
        <v>50</v>
      </c>
      <c r="N60" s="136">
        <v>0</v>
      </c>
      <c r="O60" s="136">
        <v>0</v>
      </c>
      <c r="P60" s="136">
        <v>2</v>
      </c>
      <c r="Q60" s="136">
        <v>2</v>
      </c>
      <c r="R60" s="136">
        <v>2</v>
      </c>
      <c r="S60" s="136">
        <v>2</v>
      </c>
      <c r="T60" s="136">
        <v>2</v>
      </c>
      <c r="U60" s="136">
        <v>2</v>
      </c>
      <c r="V60" s="136">
        <v>2</v>
      </c>
      <c r="W60" s="136">
        <v>2</v>
      </c>
      <c r="X60" s="136">
        <v>2</v>
      </c>
      <c r="Y60" s="136">
        <v>2</v>
      </c>
      <c r="Z60" s="136">
        <v>2</v>
      </c>
      <c r="AA60" s="136">
        <v>2</v>
      </c>
      <c r="AB60" s="136">
        <v>2</v>
      </c>
      <c r="AC60" s="136">
        <v>2</v>
      </c>
      <c r="AD60" s="136">
        <v>2</v>
      </c>
      <c r="AE60" s="136">
        <v>2</v>
      </c>
      <c r="AF60" s="136">
        <v>2</v>
      </c>
      <c r="AG60" s="136">
        <v>2</v>
      </c>
      <c r="AH60" s="136">
        <v>2</v>
      </c>
      <c r="AI60" s="136">
        <v>2</v>
      </c>
      <c r="AJ60" s="136">
        <v>2</v>
      </c>
      <c r="AK60" s="136">
        <v>1</v>
      </c>
      <c r="AL60" s="136">
        <v>0</v>
      </c>
      <c r="AM60" s="136">
        <v>0</v>
      </c>
    </row>
    <row r="61" spans="2:39" x14ac:dyDescent="0.25">
      <c r="B61" s="84">
        <f t="shared" si="8"/>
        <v>40103</v>
      </c>
      <c r="C61" s="85">
        <f t="shared" si="6"/>
        <v>40109</v>
      </c>
      <c r="D61" s="77">
        <f t="shared" si="5"/>
        <v>40109</v>
      </c>
      <c r="E61" s="68">
        <v>51</v>
      </c>
      <c r="F61" s="79">
        <v>1200</v>
      </c>
      <c r="G61" s="226">
        <f>VLOOKUP($D$5,evap!$B$4:$P$88,MONTH(D61)+2,FALSE)/4*0.7+7</f>
        <v>29.33</v>
      </c>
      <c r="H61" s="79">
        <f t="shared" si="7"/>
        <v>0</v>
      </c>
      <c r="I61" s="302">
        <f>VLOOKUP(E61,[0]!eff_week,2,FALSE)/1000*$E$6*1600</f>
        <v>0</v>
      </c>
      <c r="J61">
        <f t="shared" si="3"/>
        <v>4</v>
      </c>
      <c r="K61">
        <f t="shared" si="4"/>
        <v>83</v>
      </c>
      <c r="M61" s="68">
        <v>51</v>
      </c>
      <c r="N61" s="136">
        <v>0</v>
      </c>
      <c r="O61" s="136">
        <v>0</v>
      </c>
      <c r="P61" s="136">
        <v>0</v>
      </c>
      <c r="Q61" s="136">
        <v>2</v>
      </c>
      <c r="R61" s="136">
        <v>2</v>
      </c>
      <c r="S61" s="136">
        <v>2</v>
      </c>
      <c r="T61" s="136">
        <v>2</v>
      </c>
      <c r="U61" s="136">
        <v>2</v>
      </c>
      <c r="V61" s="136">
        <v>2</v>
      </c>
      <c r="W61" s="136">
        <v>2</v>
      </c>
      <c r="X61" s="136">
        <v>2</v>
      </c>
      <c r="Y61" s="136">
        <v>2</v>
      </c>
      <c r="Z61" s="136">
        <v>2</v>
      </c>
      <c r="AA61" s="136">
        <v>2</v>
      </c>
      <c r="AB61" s="136">
        <v>2</v>
      </c>
      <c r="AC61" s="136">
        <v>2</v>
      </c>
      <c r="AD61" s="136">
        <v>2</v>
      </c>
      <c r="AE61" s="136">
        <v>2</v>
      </c>
      <c r="AF61" s="136">
        <v>2</v>
      </c>
      <c r="AG61" s="136">
        <v>2</v>
      </c>
      <c r="AH61" s="136">
        <v>2</v>
      </c>
      <c r="AI61" s="136">
        <v>2</v>
      </c>
      <c r="AJ61" s="136">
        <v>2</v>
      </c>
      <c r="AK61" s="136">
        <v>2</v>
      </c>
      <c r="AL61" s="136">
        <v>1</v>
      </c>
      <c r="AM61" s="136">
        <v>0</v>
      </c>
    </row>
    <row r="62" spans="2:39" x14ac:dyDescent="0.25">
      <c r="B62" s="86">
        <f t="shared" si="8"/>
        <v>40110</v>
      </c>
      <c r="C62" s="87">
        <f t="shared" si="6"/>
        <v>40116</v>
      </c>
      <c r="D62" s="77">
        <f t="shared" si="5"/>
        <v>40116</v>
      </c>
      <c r="E62" s="69">
        <v>52</v>
      </c>
      <c r="F62" s="79">
        <v>1200</v>
      </c>
      <c r="G62" s="227">
        <f>VLOOKUP($D$5,evap!$B$4:$P$88,MONTH(D62)+2,FALSE)/4*0.7+7</f>
        <v>29.33</v>
      </c>
      <c r="H62" s="81">
        <f t="shared" si="7"/>
        <v>0</v>
      </c>
      <c r="I62" s="302">
        <f>VLOOKUP(E62,[0]!eff_week,2,FALSE)/1000*$E$6*1600</f>
        <v>0</v>
      </c>
      <c r="J62">
        <f t="shared" si="3"/>
        <v>4</v>
      </c>
      <c r="K62">
        <f t="shared" si="4"/>
        <v>84</v>
      </c>
      <c r="M62" s="69">
        <v>52</v>
      </c>
      <c r="N62" s="136">
        <v>0</v>
      </c>
      <c r="O62" s="136">
        <v>0</v>
      </c>
      <c r="P62" s="136">
        <v>0</v>
      </c>
      <c r="Q62" s="136">
        <v>0</v>
      </c>
      <c r="R62" s="136">
        <v>2</v>
      </c>
      <c r="S62" s="136">
        <v>2</v>
      </c>
      <c r="T62" s="136">
        <v>2</v>
      </c>
      <c r="U62" s="136">
        <v>2</v>
      </c>
      <c r="V62" s="136">
        <v>2</v>
      </c>
      <c r="W62" s="136">
        <v>2</v>
      </c>
      <c r="X62" s="136">
        <v>2</v>
      </c>
      <c r="Y62" s="136">
        <v>2</v>
      </c>
      <c r="Z62" s="136">
        <v>2</v>
      </c>
      <c r="AA62" s="136">
        <v>2</v>
      </c>
      <c r="AB62" s="136">
        <v>2</v>
      </c>
      <c r="AC62" s="136">
        <v>2</v>
      </c>
      <c r="AD62" s="136">
        <v>2</v>
      </c>
      <c r="AE62" s="136">
        <v>2</v>
      </c>
      <c r="AF62" s="136">
        <v>2</v>
      </c>
      <c r="AG62" s="136">
        <v>2</v>
      </c>
      <c r="AH62" s="136">
        <v>2</v>
      </c>
      <c r="AI62" s="136">
        <v>2</v>
      </c>
      <c r="AJ62" s="136">
        <v>2</v>
      </c>
      <c r="AK62" s="136">
        <v>2</v>
      </c>
      <c r="AL62" s="136">
        <v>2</v>
      </c>
      <c r="AM62" s="136">
        <v>1</v>
      </c>
    </row>
    <row r="63" spans="2:39" x14ac:dyDescent="0.25">
      <c r="H63" s="51">
        <f>SUM(H11:H62)</f>
        <v>0</v>
      </c>
      <c r="I63" s="51">
        <f>SUM(I11:I62)</f>
        <v>0</v>
      </c>
    </row>
  </sheetData>
  <sheetProtection password="D332" sheet="1" objects="1" scenarios="1"/>
  <mergeCells count="2">
    <mergeCell ref="D3:E3"/>
    <mergeCell ref="D5:E5"/>
  </mergeCells>
  <phoneticPr fontId="2" type="noConversion"/>
  <conditionalFormatting sqref="F11:I62">
    <cfRule type="cellIs" dxfId="1" priority="1" stopIfTrue="1" operator="equal">
      <formula>0</formula>
    </cfRule>
  </conditionalFormatting>
  <dataValidations count="2">
    <dataValidation type="list" allowBlank="1" showInputMessage="1" showErrorMessage="1" sqref="E4">
      <formula1>Week</formula1>
    </dataValidation>
    <dataValidation type="list" allowBlank="1" showInputMessage="1" showErrorMessage="1" sqref="D3">
      <formula1>province</formula1>
    </dataValidation>
  </dataValidations>
  <pageMargins left="0.75" right="0.39" top="0.42" bottom="0.46" header="0.24" footer="0.17"/>
  <pageSetup paperSize="9" scale="90" orientation="portrait" horizontalDpi="360" verticalDpi="360" r:id="rId1"/>
  <headerFooter alignWithMargins="0">
    <oddFooter>&amp;L&amp;Z&amp;F&amp;A&amp;C&amp;P/&amp;N&amp;R&amp;D</oddFoot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9">
    <tabColor indexed="57"/>
  </sheetPr>
  <dimension ref="B1:K64"/>
  <sheetViews>
    <sheetView showGridLines="0" topLeftCell="A37" workbookViewId="0">
      <selection activeCell="G12" sqref="G12"/>
    </sheetView>
  </sheetViews>
  <sheetFormatPr defaultRowHeight="13.2" x14ac:dyDescent="0.25"/>
  <cols>
    <col min="1" max="1" width="2.6640625" customWidth="1"/>
    <col min="4" max="4" width="8" customWidth="1"/>
    <col min="5" max="5" width="6.44140625" customWidth="1"/>
    <col min="7" max="7" width="9.33203125" bestFit="1" customWidth="1"/>
    <col min="8" max="8" width="14" bestFit="1" customWidth="1"/>
    <col min="11" max="11" width="10.5546875" customWidth="1"/>
  </cols>
  <sheetData>
    <row r="1" spans="2:11" ht="15.6" x14ac:dyDescent="0.3">
      <c r="B1" s="123" t="s">
        <v>227</v>
      </c>
    </row>
    <row r="2" spans="2:11" ht="13.8" thickBot="1" x14ac:dyDescent="0.3"/>
    <row r="3" spans="2:11" x14ac:dyDescent="0.25">
      <c r="B3" s="105" t="s">
        <v>108</v>
      </c>
      <c r="C3" s="106"/>
      <c r="D3" s="495" t="str">
        <f>+fill_data!C4</f>
        <v>สิงห์บุรี</v>
      </c>
      <c r="E3" s="496"/>
      <c r="G3" s="130"/>
    </row>
    <row r="4" spans="2:11" x14ac:dyDescent="0.25">
      <c r="B4" s="108" t="s">
        <v>147</v>
      </c>
      <c r="C4" s="48"/>
      <c r="D4" s="47"/>
      <c r="E4" s="119">
        <v>1</v>
      </c>
    </row>
    <row r="5" spans="2:11" x14ac:dyDescent="0.25">
      <c r="B5" s="110" t="s">
        <v>215</v>
      </c>
      <c r="C5" s="48"/>
      <c r="D5" s="493" t="str">
        <f>VLOOKUP(D3,[1]Prv!$D$3:$E$78,2,FALSE)</f>
        <v>ลพบุรี</v>
      </c>
      <c r="E5" s="497"/>
    </row>
    <row r="6" spans="2:11" ht="13.8" thickBot="1" x14ac:dyDescent="0.3">
      <c r="B6" s="114" t="s">
        <v>228</v>
      </c>
      <c r="C6" s="120"/>
      <c r="D6" s="121"/>
      <c r="E6" s="122">
        <f>+fill_data!K54</f>
        <v>0</v>
      </c>
    </row>
    <row r="8" spans="2:11" x14ac:dyDescent="0.25">
      <c r="B8" s="97" t="s">
        <v>190</v>
      </c>
      <c r="C8" s="97" t="s">
        <v>191</v>
      </c>
      <c r="D8" s="97" t="s">
        <v>192</v>
      </c>
      <c r="E8" s="97" t="s">
        <v>193</v>
      </c>
      <c r="F8" s="97" t="s">
        <v>194</v>
      </c>
      <c r="G8" s="97" t="s">
        <v>195</v>
      </c>
      <c r="H8" s="97" t="s">
        <v>238</v>
      </c>
    </row>
    <row r="9" spans="2:11" x14ac:dyDescent="0.25">
      <c r="B9" s="34" t="s">
        <v>163</v>
      </c>
      <c r="C9" s="35"/>
      <c r="D9" s="36" t="s">
        <v>166</v>
      </c>
      <c r="E9" s="36" t="s">
        <v>2</v>
      </c>
      <c r="F9" s="38" t="s">
        <v>222</v>
      </c>
      <c r="G9" s="38"/>
      <c r="H9" s="38" t="s">
        <v>170</v>
      </c>
      <c r="K9" s="38" t="s">
        <v>253</v>
      </c>
    </row>
    <row r="10" spans="2:11" x14ac:dyDescent="0.25">
      <c r="B10" s="39" t="s">
        <v>164</v>
      </c>
      <c r="C10" s="40" t="s">
        <v>165</v>
      </c>
      <c r="D10" s="41"/>
      <c r="E10" s="41"/>
      <c r="F10" s="37" t="s">
        <v>221</v>
      </c>
      <c r="G10" s="37" t="s">
        <v>230</v>
      </c>
      <c r="H10" s="38" t="s">
        <v>172</v>
      </c>
      <c r="K10" s="42" t="s">
        <v>172</v>
      </c>
    </row>
    <row r="11" spans="2:11" x14ac:dyDescent="0.25">
      <c r="B11" s="82">
        <v>39753</v>
      </c>
      <c r="C11" s="83">
        <f t="shared" ref="C11:C42" si="0">B11+6</f>
        <v>39759</v>
      </c>
      <c r="D11" s="131">
        <f>+C11</f>
        <v>39759</v>
      </c>
      <c r="E11" s="67">
        <v>1</v>
      </c>
      <c r="F11" s="76">
        <v>1200</v>
      </c>
      <c r="G11" s="232">
        <f>VLOOKUP($D$5,evap!$B$4:$P$88,MONTH(D11)+2,FALSE)/4*0.7+7</f>
        <v>32.112499999999997</v>
      </c>
      <c r="H11" s="137">
        <f>+(F11*I11+G11*J11)*$E$6/100*1.6</f>
        <v>0</v>
      </c>
      <c r="I11">
        <v>3</v>
      </c>
      <c r="J11">
        <v>97</v>
      </c>
      <c r="K11" s="302">
        <f>VLOOKUP(E11,[0]!eff_week,2,FALSE)/1000*$E$6*1600</f>
        <v>0</v>
      </c>
    </row>
    <row r="12" spans="2:11" x14ac:dyDescent="0.25">
      <c r="B12" s="84">
        <f t="shared" ref="B12:B43" si="1">C11+1</f>
        <v>39760</v>
      </c>
      <c r="C12" s="85">
        <f t="shared" si="0"/>
        <v>39766</v>
      </c>
      <c r="D12" s="77">
        <f>+C12</f>
        <v>39766</v>
      </c>
      <c r="E12" s="68">
        <v>2</v>
      </c>
      <c r="F12" s="79">
        <v>1200</v>
      </c>
      <c r="G12" s="233">
        <f>VLOOKUP($D$5,evap!$B$4:$P$88,MONTH(D12)+2,FALSE)/4*0.7+7</f>
        <v>32.112499999999997</v>
      </c>
      <c r="H12" s="138">
        <f t="shared" ref="H12:H62" si="2">+(F12*I12+G12*J12)*$E$6/100*1.6</f>
        <v>0</v>
      </c>
      <c r="I12">
        <v>3</v>
      </c>
      <c r="J12">
        <v>97</v>
      </c>
      <c r="K12" s="302">
        <f>VLOOKUP(E12,[0]!eff_week,2,FALSE)/1000*$E$6*1600</f>
        <v>0</v>
      </c>
    </row>
    <row r="13" spans="2:11" x14ac:dyDescent="0.25">
      <c r="B13" s="84">
        <f t="shared" si="1"/>
        <v>39767</v>
      </c>
      <c r="C13" s="85">
        <f t="shared" si="0"/>
        <v>39773</v>
      </c>
      <c r="D13" s="77">
        <f t="shared" ref="D13:D62" si="3">+C13</f>
        <v>39773</v>
      </c>
      <c r="E13" s="68">
        <v>3</v>
      </c>
      <c r="F13" s="79">
        <v>1200</v>
      </c>
      <c r="G13" s="233">
        <f>VLOOKUP($D$5,evap!$B$4:$P$88,MONTH(D13)+2,FALSE)/4*0.7+7</f>
        <v>32.112499999999997</v>
      </c>
      <c r="H13" s="138">
        <f t="shared" si="2"/>
        <v>0</v>
      </c>
      <c r="I13">
        <v>3</v>
      </c>
      <c r="J13">
        <v>97</v>
      </c>
      <c r="K13" s="302">
        <f>VLOOKUP(E13,[0]!eff_week,2,FALSE)/1000*$E$6*1600</f>
        <v>0</v>
      </c>
    </row>
    <row r="14" spans="2:11" x14ac:dyDescent="0.25">
      <c r="B14" s="84">
        <f t="shared" si="1"/>
        <v>39774</v>
      </c>
      <c r="C14" s="85">
        <f t="shared" si="0"/>
        <v>39780</v>
      </c>
      <c r="D14" s="77">
        <f t="shared" si="3"/>
        <v>39780</v>
      </c>
      <c r="E14" s="68">
        <v>4</v>
      </c>
      <c r="F14" s="79">
        <v>1200</v>
      </c>
      <c r="G14" s="233">
        <f>VLOOKUP($D$5,evap!$B$4:$P$88,MONTH(D14)+2,FALSE)/4*0.7+7</f>
        <v>32.112499999999997</v>
      </c>
      <c r="H14" s="138">
        <f t="shared" si="2"/>
        <v>0</v>
      </c>
      <c r="I14">
        <v>3</v>
      </c>
      <c r="J14">
        <v>97</v>
      </c>
      <c r="K14" s="302">
        <f>VLOOKUP(E14,[0]!eff_week,2,FALSE)/1000*$E$6*1600</f>
        <v>0</v>
      </c>
    </row>
    <row r="15" spans="2:11" x14ac:dyDescent="0.25">
      <c r="B15" s="84">
        <f t="shared" si="1"/>
        <v>39781</v>
      </c>
      <c r="C15" s="85">
        <f t="shared" si="0"/>
        <v>39787</v>
      </c>
      <c r="D15" s="77">
        <f t="shared" si="3"/>
        <v>39787</v>
      </c>
      <c r="E15" s="68">
        <v>5</v>
      </c>
      <c r="F15" s="79">
        <v>1200</v>
      </c>
      <c r="G15" s="233">
        <f>VLOOKUP($D$5,evap!$B$4:$P$88,MONTH(D15)+2,FALSE)/4*0.7+7</f>
        <v>34.912499999999994</v>
      </c>
      <c r="H15" s="138">
        <f t="shared" si="2"/>
        <v>0</v>
      </c>
      <c r="I15">
        <v>4</v>
      </c>
      <c r="J15">
        <v>96</v>
      </c>
      <c r="K15" s="302">
        <f>VLOOKUP(E15,[0]!eff_week,2,FALSE)/1000*$E$6*1600</f>
        <v>0</v>
      </c>
    </row>
    <row r="16" spans="2:11" x14ac:dyDescent="0.25">
      <c r="B16" s="84">
        <f t="shared" si="1"/>
        <v>39788</v>
      </c>
      <c r="C16" s="85">
        <f t="shared" si="0"/>
        <v>39794</v>
      </c>
      <c r="D16" s="77">
        <f t="shared" si="3"/>
        <v>39794</v>
      </c>
      <c r="E16" s="68">
        <v>6</v>
      </c>
      <c r="F16" s="79">
        <v>1200</v>
      </c>
      <c r="G16" s="233">
        <f>VLOOKUP($D$5,evap!$B$4:$P$88,MONTH(D16)+2,FALSE)/4*0.7+7</f>
        <v>34.912499999999994</v>
      </c>
      <c r="H16" s="138">
        <f t="shared" si="2"/>
        <v>0</v>
      </c>
      <c r="I16">
        <v>4</v>
      </c>
      <c r="J16">
        <v>96</v>
      </c>
      <c r="K16" s="302">
        <f>VLOOKUP(E16,[0]!eff_week,2,FALSE)/1000*$E$6*1600</f>
        <v>0</v>
      </c>
    </row>
    <row r="17" spans="2:11" x14ac:dyDescent="0.25">
      <c r="B17" s="84">
        <f t="shared" si="1"/>
        <v>39795</v>
      </c>
      <c r="C17" s="85">
        <f t="shared" si="0"/>
        <v>39801</v>
      </c>
      <c r="D17" s="77">
        <f t="shared" si="3"/>
        <v>39801</v>
      </c>
      <c r="E17" s="68">
        <v>7</v>
      </c>
      <c r="F17" s="79">
        <v>1200</v>
      </c>
      <c r="G17" s="233">
        <f>VLOOKUP($D$5,evap!$B$4:$P$88,MONTH(D17)+2,FALSE)/4*0.7+7</f>
        <v>34.912499999999994</v>
      </c>
      <c r="H17" s="138">
        <f t="shared" si="2"/>
        <v>0</v>
      </c>
      <c r="I17">
        <v>4</v>
      </c>
      <c r="J17">
        <v>96</v>
      </c>
      <c r="K17" s="302">
        <f>VLOOKUP(E17,[0]!eff_week,2,FALSE)/1000*$E$6*1600</f>
        <v>0</v>
      </c>
    </row>
    <row r="18" spans="2:11" x14ac:dyDescent="0.25">
      <c r="B18" s="84">
        <f t="shared" si="1"/>
        <v>39802</v>
      </c>
      <c r="C18" s="85">
        <f t="shared" si="0"/>
        <v>39808</v>
      </c>
      <c r="D18" s="77">
        <f t="shared" si="3"/>
        <v>39808</v>
      </c>
      <c r="E18" s="68">
        <v>8</v>
      </c>
      <c r="F18" s="79">
        <v>1200</v>
      </c>
      <c r="G18" s="233">
        <f>VLOOKUP($D$5,evap!$B$4:$P$88,MONTH(D18)+2,FALSE)/4*0.7+7</f>
        <v>34.912499999999994</v>
      </c>
      <c r="H18" s="138">
        <f t="shared" si="2"/>
        <v>0</v>
      </c>
      <c r="I18">
        <v>4</v>
      </c>
      <c r="J18">
        <v>96</v>
      </c>
      <c r="K18" s="302">
        <f>VLOOKUP(E18,[0]!eff_week,2,FALSE)/1000*$E$6*1600</f>
        <v>0</v>
      </c>
    </row>
    <row r="19" spans="2:11" x14ac:dyDescent="0.25">
      <c r="B19" s="84">
        <f t="shared" si="1"/>
        <v>39809</v>
      </c>
      <c r="C19" s="85">
        <f t="shared" si="0"/>
        <v>39815</v>
      </c>
      <c r="D19" s="77">
        <f t="shared" si="3"/>
        <v>39815</v>
      </c>
      <c r="E19" s="68">
        <v>9</v>
      </c>
      <c r="F19" s="79">
        <v>1200</v>
      </c>
      <c r="G19" s="233">
        <f>VLOOKUP($D$5,evap!$B$4:$P$88,MONTH(D19)+2,FALSE)/4*0.7+7</f>
        <v>33.495000000000005</v>
      </c>
      <c r="H19" s="138">
        <f t="shared" si="2"/>
        <v>0</v>
      </c>
      <c r="I19">
        <v>4</v>
      </c>
      <c r="J19">
        <v>96</v>
      </c>
      <c r="K19" s="302">
        <f>VLOOKUP(E19,[0]!eff_week,2,FALSE)/1000*$E$6*1600</f>
        <v>0</v>
      </c>
    </row>
    <row r="20" spans="2:11" x14ac:dyDescent="0.25">
      <c r="B20" s="84">
        <f t="shared" si="1"/>
        <v>39816</v>
      </c>
      <c r="C20" s="85">
        <f t="shared" si="0"/>
        <v>39822</v>
      </c>
      <c r="D20" s="77">
        <f t="shared" si="3"/>
        <v>39822</v>
      </c>
      <c r="E20" s="68">
        <v>10</v>
      </c>
      <c r="F20" s="79">
        <v>1200</v>
      </c>
      <c r="G20" s="233">
        <f>VLOOKUP($D$5,evap!$B$4:$P$88,MONTH(D20)+2,FALSE)/4*0.7+7</f>
        <v>33.495000000000005</v>
      </c>
      <c r="H20" s="138">
        <f t="shared" si="2"/>
        <v>0</v>
      </c>
      <c r="I20">
        <v>4</v>
      </c>
      <c r="J20">
        <v>96</v>
      </c>
      <c r="K20" s="302">
        <f>VLOOKUP(E20,[0]!eff_week,2,FALSE)/1000*$E$6*1600</f>
        <v>0</v>
      </c>
    </row>
    <row r="21" spans="2:11" x14ac:dyDescent="0.25">
      <c r="B21" s="84">
        <f t="shared" si="1"/>
        <v>39823</v>
      </c>
      <c r="C21" s="85">
        <f t="shared" si="0"/>
        <v>39829</v>
      </c>
      <c r="D21" s="77">
        <f t="shared" si="3"/>
        <v>39829</v>
      </c>
      <c r="E21" s="68">
        <v>11</v>
      </c>
      <c r="F21" s="79">
        <v>1200</v>
      </c>
      <c r="G21" s="233">
        <f>VLOOKUP($D$5,evap!$B$4:$P$88,MONTH(D21)+2,FALSE)/4*0.7+7</f>
        <v>33.495000000000005</v>
      </c>
      <c r="H21" s="138">
        <f t="shared" si="2"/>
        <v>0</v>
      </c>
      <c r="I21">
        <v>4</v>
      </c>
      <c r="J21">
        <v>96</v>
      </c>
      <c r="K21" s="302">
        <f>VLOOKUP(E21,[0]!eff_week,2,FALSE)/1000*$E$6*1600</f>
        <v>0</v>
      </c>
    </row>
    <row r="22" spans="2:11" x14ac:dyDescent="0.25">
      <c r="B22" s="84">
        <f t="shared" si="1"/>
        <v>39830</v>
      </c>
      <c r="C22" s="85">
        <f t="shared" si="0"/>
        <v>39836</v>
      </c>
      <c r="D22" s="77">
        <f t="shared" si="3"/>
        <v>39836</v>
      </c>
      <c r="E22" s="68">
        <v>12</v>
      </c>
      <c r="F22" s="79">
        <v>1200</v>
      </c>
      <c r="G22" s="233">
        <f>VLOOKUP($D$5,evap!$B$4:$P$88,MONTH(D22)+2,FALSE)/4*0.7+7</f>
        <v>33.495000000000005</v>
      </c>
      <c r="H22" s="138">
        <f t="shared" si="2"/>
        <v>0</v>
      </c>
      <c r="I22">
        <v>4</v>
      </c>
      <c r="J22">
        <v>96</v>
      </c>
      <c r="K22" s="302">
        <f>VLOOKUP(E22,[0]!eff_week,2,FALSE)/1000*$E$6*1600</f>
        <v>0</v>
      </c>
    </row>
    <row r="23" spans="2:11" x14ac:dyDescent="0.25">
      <c r="B23" s="84">
        <f t="shared" si="1"/>
        <v>39837</v>
      </c>
      <c r="C23" s="85">
        <f t="shared" si="0"/>
        <v>39843</v>
      </c>
      <c r="D23" s="77">
        <f t="shared" si="3"/>
        <v>39843</v>
      </c>
      <c r="E23" s="68">
        <v>13</v>
      </c>
      <c r="F23" s="79">
        <v>1200</v>
      </c>
      <c r="G23" s="233">
        <f>VLOOKUP($D$5,evap!$B$4:$P$88,MONTH(D23)+2,FALSE)/4*0.7+7</f>
        <v>33.495000000000005</v>
      </c>
      <c r="H23" s="138">
        <f t="shared" si="2"/>
        <v>0</v>
      </c>
      <c r="I23">
        <v>4</v>
      </c>
      <c r="J23">
        <v>96</v>
      </c>
      <c r="K23" s="302">
        <f>VLOOKUP(E23,[0]!eff_week,2,FALSE)/1000*$E$6*1600</f>
        <v>0</v>
      </c>
    </row>
    <row r="24" spans="2:11" x14ac:dyDescent="0.25">
      <c r="B24" s="84">
        <f t="shared" si="1"/>
        <v>39844</v>
      </c>
      <c r="C24" s="85">
        <f t="shared" si="0"/>
        <v>39850</v>
      </c>
      <c r="D24" s="77">
        <f t="shared" si="3"/>
        <v>39850</v>
      </c>
      <c r="E24" s="68">
        <v>14</v>
      </c>
      <c r="F24" s="79">
        <v>1200</v>
      </c>
      <c r="G24" s="233">
        <f>VLOOKUP($D$5,evap!$B$4:$P$88,MONTH(D24)+2,FALSE)/4*0.7+7</f>
        <v>33.564999999999998</v>
      </c>
      <c r="H24" s="138">
        <f t="shared" si="2"/>
        <v>0</v>
      </c>
      <c r="I24">
        <v>4</v>
      </c>
      <c r="J24">
        <v>96</v>
      </c>
      <c r="K24" s="302">
        <f>VLOOKUP(E24,[0]!eff_week,2,FALSE)/1000*$E$6*1600</f>
        <v>0</v>
      </c>
    </row>
    <row r="25" spans="2:11" x14ac:dyDescent="0.25">
      <c r="B25" s="84">
        <f t="shared" si="1"/>
        <v>39851</v>
      </c>
      <c r="C25" s="85">
        <f t="shared" si="0"/>
        <v>39857</v>
      </c>
      <c r="D25" s="77">
        <f t="shared" si="3"/>
        <v>39857</v>
      </c>
      <c r="E25" s="68">
        <v>15</v>
      </c>
      <c r="F25" s="79">
        <v>1200</v>
      </c>
      <c r="G25" s="233">
        <f>VLOOKUP($D$5,evap!$B$4:$P$88,MONTH(D25)+2,FALSE)/4*0.7+7</f>
        <v>33.564999999999998</v>
      </c>
      <c r="H25" s="138">
        <f t="shared" si="2"/>
        <v>0</v>
      </c>
      <c r="I25">
        <v>4</v>
      </c>
      <c r="J25">
        <v>96</v>
      </c>
      <c r="K25" s="302">
        <f>VLOOKUP(E25,[0]!eff_week,2,FALSE)/1000*$E$6*1600</f>
        <v>0</v>
      </c>
    </row>
    <row r="26" spans="2:11" x14ac:dyDescent="0.25">
      <c r="B26" s="84">
        <f t="shared" si="1"/>
        <v>39858</v>
      </c>
      <c r="C26" s="85">
        <f t="shared" si="0"/>
        <v>39864</v>
      </c>
      <c r="D26" s="77">
        <f t="shared" si="3"/>
        <v>39864</v>
      </c>
      <c r="E26" s="68">
        <v>16</v>
      </c>
      <c r="F26" s="79">
        <v>1200</v>
      </c>
      <c r="G26" s="233">
        <f>VLOOKUP($D$5,evap!$B$4:$P$88,MONTH(D26)+2,FALSE)/4*0.7+7</f>
        <v>33.564999999999998</v>
      </c>
      <c r="H26" s="138">
        <f t="shared" si="2"/>
        <v>0</v>
      </c>
      <c r="I26">
        <v>4</v>
      </c>
      <c r="J26">
        <v>96</v>
      </c>
      <c r="K26" s="302">
        <f>VLOOKUP(E26,[0]!eff_week,2,FALSE)/1000*$E$6*1600</f>
        <v>0</v>
      </c>
    </row>
    <row r="27" spans="2:11" x14ac:dyDescent="0.25">
      <c r="B27" s="84">
        <f t="shared" si="1"/>
        <v>39865</v>
      </c>
      <c r="C27" s="85">
        <f t="shared" si="0"/>
        <v>39871</v>
      </c>
      <c r="D27" s="77">
        <f t="shared" si="3"/>
        <v>39871</v>
      </c>
      <c r="E27" s="68">
        <v>17</v>
      </c>
      <c r="F27" s="79">
        <v>1200</v>
      </c>
      <c r="G27" s="233">
        <f>VLOOKUP($D$5,evap!$B$4:$P$88,MONTH(D27)+2,FALSE)/4*0.7+7</f>
        <v>33.564999999999998</v>
      </c>
      <c r="H27" s="138">
        <f t="shared" si="2"/>
        <v>0</v>
      </c>
      <c r="I27">
        <v>4</v>
      </c>
      <c r="J27">
        <v>96</v>
      </c>
      <c r="K27" s="302">
        <f>VLOOKUP(E27,[0]!eff_week,2,FALSE)/1000*$E$6*1600</f>
        <v>0</v>
      </c>
    </row>
    <row r="28" spans="2:11" x14ac:dyDescent="0.25">
      <c r="B28" s="84">
        <f t="shared" si="1"/>
        <v>39872</v>
      </c>
      <c r="C28" s="85">
        <f t="shared" si="0"/>
        <v>39878</v>
      </c>
      <c r="D28" s="77">
        <f t="shared" si="3"/>
        <v>39878</v>
      </c>
      <c r="E28" s="68">
        <v>18</v>
      </c>
      <c r="F28" s="79">
        <v>1200</v>
      </c>
      <c r="G28" s="233">
        <f>VLOOKUP($D$5,evap!$B$4:$P$88,MONTH(D28)+2,FALSE)/4*0.7+7</f>
        <v>41.107500000000002</v>
      </c>
      <c r="H28" s="138">
        <f t="shared" si="2"/>
        <v>0</v>
      </c>
      <c r="I28">
        <v>4</v>
      </c>
      <c r="J28">
        <v>96</v>
      </c>
      <c r="K28" s="302">
        <f>VLOOKUP(E28,[0]!eff_week,2,FALSE)/1000*$E$6*1600</f>
        <v>0</v>
      </c>
    </row>
    <row r="29" spans="2:11" x14ac:dyDescent="0.25">
      <c r="B29" s="84">
        <f t="shared" si="1"/>
        <v>39879</v>
      </c>
      <c r="C29" s="85">
        <f t="shared" si="0"/>
        <v>39885</v>
      </c>
      <c r="D29" s="77">
        <f t="shared" si="3"/>
        <v>39885</v>
      </c>
      <c r="E29" s="68">
        <v>19</v>
      </c>
      <c r="F29" s="79">
        <v>1200</v>
      </c>
      <c r="G29" s="233">
        <f>VLOOKUP($D$5,evap!$B$4:$P$88,MONTH(D29)+2,FALSE)/4*0.7+7</f>
        <v>41.107500000000002</v>
      </c>
      <c r="H29" s="138">
        <f t="shared" si="2"/>
        <v>0</v>
      </c>
      <c r="I29">
        <v>4</v>
      </c>
      <c r="J29">
        <v>96</v>
      </c>
      <c r="K29" s="302">
        <f>VLOOKUP(E29,[0]!eff_week,2,FALSE)/1000*$E$6*1600</f>
        <v>0</v>
      </c>
    </row>
    <row r="30" spans="2:11" x14ac:dyDescent="0.25">
      <c r="B30" s="84">
        <f t="shared" si="1"/>
        <v>39886</v>
      </c>
      <c r="C30" s="85">
        <f t="shared" si="0"/>
        <v>39892</v>
      </c>
      <c r="D30" s="77">
        <f t="shared" si="3"/>
        <v>39892</v>
      </c>
      <c r="E30" s="68">
        <v>20</v>
      </c>
      <c r="F30" s="79">
        <v>1200</v>
      </c>
      <c r="G30" s="233">
        <f>VLOOKUP($D$5,evap!$B$4:$P$88,MONTH(D30)+2,FALSE)/4*0.7+7</f>
        <v>41.107500000000002</v>
      </c>
      <c r="H30" s="138">
        <f t="shared" si="2"/>
        <v>0</v>
      </c>
      <c r="I30">
        <v>4</v>
      </c>
      <c r="J30">
        <v>96</v>
      </c>
      <c r="K30" s="302">
        <f>VLOOKUP(E30,[0]!eff_week,2,FALSE)/1000*$E$6*1600</f>
        <v>0</v>
      </c>
    </row>
    <row r="31" spans="2:11" x14ac:dyDescent="0.25">
      <c r="B31" s="84">
        <f t="shared" si="1"/>
        <v>39893</v>
      </c>
      <c r="C31" s="85">
        <f t="shared" si="0"/>
        <v>39899</v>
      </c>
      <c r="D31" s="77">
        <f t="shared" si="3"/>
        <v>39899</v>
      </c>
      <c r="E31" s="68">
        <v>21</v>
      </c>
      <c r="F31" s="79">
        <v>1200</v>
      </c>
      <c r="G31" s="233">
        <f>VLOOKUP($D$5,evap!$B$4:$P$88,MONTH(D31)+2,FALSE)/4*0.7+7</f>
        <v>41.107500000000002</v>
      </c>
      <c r="H31" s="138">
        <f t="shared" si="2"/>
        <v>0</v>
      </c>
      <c r="I31">
        <v>4</v>
      </c>
      <c r="J31">
        <v>96</v>
      </c>
      <c r="K31" s="302">
        <f>VLOOKUP(E31,[0]!eff_week,2,FALSE)/1000*$E$6*1600</f>
        <v>0</v>
      </c>
    </row>
    <row r="32" spans="2:11" x14ac:dyDescent="0.25">
      <c r="B32" s="84">
        <f t="shared" si="1"/>
        <v>39900</v>
      </c>
      <c r="C32" s="85">
        <f t="shared" si="0"/>
        <v>39906</v>
      </c>
      <c r="D32" s="77">
        <f t="shared" si="3"/>
        <v>39906</v>
      </c>
      <c r="E32" s="68">
        <v>22</v>
      </c>
      <c r="F32" s="79">
        <v>1200</v>
      </c>
      <c r="G32" s="233">
        <f>VLOOKUP($D$5,evap!$B$4:$P$88,MONTH(D32)+2,FALSE)/4*0.7+7</f>
        <v>40.984999999999992</v>
      </c>
      <c r="H32" s="138">
        <f t="shared" si="2"/>
        <v>0</v>
      </c>
      <c r="I32">
        <v>4</v>
      </c>
      <c r="J32">
        <v>96</v>
      </c>
      <c r="K32" s="302">
        <f>VLOOKUP(E32,[0]!eff_week,2,FALSE)/1000*$E$6*1600</f>
        <v>0</v>
      </c>
    </row>
    <row r="33" spans="2:11" x14ac:dyDescent="0.25">
      <c r="B33" s="84">
        <f t="shared" si="1"/>
        <v>39907</v>
      </c>
      <c r="C33" s="85">
        <f t="shared" si="0"/>
        <v>39913</v>
      </c>
      <c r="D33" s="77">
        <f t="shared" si="3"/>
        <v>39913</v>
      </c>
      <c r="E33" s="68">
        <v>23</v>
      </c>
      <c r="F33" s="79">
        <v>1200</v>
      </c>
      <c r="G33" s="233">
        <f>VLOOKUP($D$5,evap!$B$4:$P$88,MONTH(D33)+2,FALSE)/4*0.7+7</f>
        <v>40.984999999999992</v>
      </c>
      <c r="H33" s="138">
        <f t="shared" si="2"/>
        <v>0</v>
      </c>
      <c r="I33">
        <v>4</v>
      </c>
      <c r="J33">
        <v>96</v>
      </c>
      <c r="K33" s="302">
        <f>VLOOKUP(E33,[0]!eff_week,2,FALSE)/1000*$E$6*1600</f>
        <v>0</v>
      </c>
    </row>
    <row r="34" spans="2:11" x14ac:dyDescent="0.25">
      <c r="B34" s="84">
        <f t="shared" si="1"/>
        <v>39914</v>
      </c>
      <c r="C34" s="85">
        <f t="shared" si="0"/>
        <v>39920</v>
      </c>
      <c r="D34" s="77">
        <f t="shared" si="3"/>
        <v>39920</v>
      </c>
      <c r="E34" s="68">
        <v>24</v>
      </c>
      <c r="F34" s="79">
        <v>1200</v>
      </c>
      <c r="G34" s="233">
        <f>VLOOKUP($D$5,evap!$B$4:$P$88,MONTH(D34)+2,FALSE)/4*0.7+7</f>
        <v>40.984999999999992</v>
      </c>
      <c r="H34" s="138">
        <f t="shared" si="2"/>
        <v>0</v>
      </c>
      <c r="I34">
        <v>4</v>
      </c>
      <c r="J34">
        <v>96</v>
      </c>
      <c r="K34" s="302">
        <f>VLOOKUP(E34,[0]!eff_week,2,FALSE)/1000*$E$6*1600</f>
        <v>0</v>
      </c>
    </row>
    <row r="35" spans="2:11" x14ac:dyDescent="0.25">
      <c r="B35" s="84">
        <f t="shared" si="1"/>
        <v>39921</v>
      </c>
      <c r="C35" s="85">
        <f t="shared" si="0"/>
        <v>39927</v>
      </c>
      <c r="D35" s="77">
        <f t="shared" si="3"/>
        <v>39927</v>
      </c>
      <c r="E35" s="68">
        <v>25</v>
      </c>
      <c r="F35" s="79">
        <v>1200</v>
      </c>
      <c r="G35" s="233">
        <f>VLOOKUP($D$5,evap!$B$4:$P$88,MONTH(D35)+2,FALSE)/4*0.7+7</f>
        <v>40.984999999999992</v>
      </c>
      <c r="H35" s="138">
        <f t="shared" si="2"/>
        <v>0</v>
      </c>
      <c r="I35">
        <v>4</v>
      </c>
      <c r="J35">
        <v>96</v>
      </c>
      <c r="K35" s="302">
        <f>VLOOKUP(E35,[0]!eff_week,2,FALSE)/1000*$E$6*1600</f>
        <v>0</v>
      </c>
    </row>
    <row r="36" spans="2:11" x14ac:dyDescent="0.25">
      <c r="B36" s="84">
        <f t="shared" si="1"/>
        <v>39928</v>
      </c>
      <c r="C36" s="85">
        <f t="shared" si="0"/>
        <v>39934</v>
      </c>
      <c r="D36" s="77">
        <f t="shared" si="3"/>
        <v>39934</v>
      </c>
      <c r="E36" s="68">
        <v>26</v>
      </c>
      <c r="F36" s="79">
        <v>1200</v>
      </c>
      <c r="G36" s="233">
        <f>VLOOKUP($D$5,evap!$B$4:$P$88,MONTH(D36)+2,FALSE)/4*0.7+7</f>
        <v>39.252499999999998</v>
      </c>
      <c r="H36" s="138">
        <f t="shared" si="2"/>
        <v>0</v>
      </c>
      <c r="I36">
        <v>4</v>
      </c>
      <c r="J36">
        <v>96</v>
      </c>
      <c r="K36" s="302">
        <f>VLOOKUP(E36,[0]!eff_week,2,FALSE)/1000*$E$6*1600</f>
        <v>0</v>
      </c>
    </row>
    <row r="37" spans="2:11" x14ac:dyDescent="0.25">
      <c r="B37" s="84">
        <f t="shared" si="1"/>
        <v>39935</v>
      </c>
      <c r="C37" s="85">
        <f t="shared" si="0"/>
        <v>39941</v>
      </c>
      <c r="D37" s="77">
        <f t="shared" si="3"/>
        <v>39941</v>
      </c>
      <c r="E37" s="68">
        <v>27</v>
      </c>
      <c r="F37" s="79">
        <v>1200</v>
      </c>
      <c r="G37" s="233">
        <f>VLOOKUP($D$5,evap!$B$4:$P$88,MONTH(D37)+2,FALSE)/4*0.7+7</f>
        <v>39.252499999999998</v>
      </c>
      <c r="H37" s="138">
        <f t="shared" si="2"/>
        <v>0</v>
      </c>
      <c r="I37">
        <v>3</v>
      </c>
      <c r="J37">
        <v>97</v>
      </c>
      <c r="K37" s="302">
        <f>VLOOKUP(E37,[0]!eff_week,2,FALSE)/1000*$E$6*1600</f>
        <v>0</v>
      </c>
    </row>
    <row r="38" spans="2:11" x14ac:dyDescent="0.25">
      <c r="B38" s="84">
        <f t="shared" si="1"/>
        <v>39942</v>
      </c>
      <c r="C38" s="85">
        <f t="shared" si="0"/>
        <v>39948</v>
      </c>
      <c r="D38" s="77">
        <f t="shared" si="3"/>
        <v>39948</v>
      </c>
      <c r="E38" s="68">
        <v>28</v>
      </c>
      <c r="F38" s="79">
        <v>1200</v>
      </c>
      <c r="G38" s="233">
        <f>VLOOKUP($D$5,evap!$B$4:$P$88,MONTH(D38)+2,FALSE)/4*0.7+7</f>
        <v>39.252499999999998</v>
      </c>
      <c r="H38" s="138">
        <f t="shared" si="2"/>
        <v>0</v>
      </c>
      <c r="I38">
        <v>3</v>
      </c>
      <c r="J38">
        <v>97</v>
      </c>
      <c r="K38" s="302">
        <f>VLOOKUP(E38,[0]!eff_week,2,FALSE)/1000*$E$6*1600</f>
        <v>0</v>
      </c>
    </row>
    <row r="39" spans="2:11" x14ac:dyDescent="0.25">
      <c r="B39" s="84">
        <f t="shared" si="1"/>
        <v>39949</v>
      </c>
      <c r="C39" s="85">
        <f t="shared" si="0"/>
        <v>39955</v>
      </c>
      <c r="D39" s="77">
        <f t="shared" si="3"/>
        <v>39955</v>
      </c>
      <c r="E39" s="68">
        <v>29</v>
      </c>
      <c r="F39" s="79">
        <v>1200</v>
      </c>
      <c r="G39" s="233">
        <f>VLOOKUP($D$5,evap!$B$4:$P$88,MONTH(D39)+2,FALSE)/4*0.7+7</f>
        <v>39.252499999999998</v>
      </c>
      <c r="H39" s="138">
        <f t="shared" si="2"/>
        <v>0</v>
      </c>
      <c r="I39">
        <v>3</v>
      </c>
      <c r="J39">
        <v>97</v>
      </c>
      <c r="K39" s="302">
        <f>VLOOKUP(E39,[0]!eff_week,2,FALSE)/1000*$E$6*1600</f>
        <v>0</v>
      </c>
    </row>
    <row r="40" spans="2:11" x14ac:dyDescent="0.25">
      <c r="B40" s="84">
        <f t="shared" si="1"/>
        <v>39956</v>
      </c>
      <c r="C40" s="85">
        <f t="shared" si="0"/>
        <v>39962</v>
      </c>
      <c r="D40" s="77">
        <f t="shared" si="3"/>
        <v>39962</v>
      </c>
      <c r="E40" s="68">
        <v>30</v>
      </c>
      <c r="F40" s="79">
        <v>1200</v>
      </c>
      <c r="G40" s="233">
        <f>VLOOKUP($D$5,evap!$B$4:$P$88,MONTH(D40)+2,FALSE)/4*0.7+7</f>
        <v>39.252499999999998</v>
      </c>
      <c r="H40" s="138">
        <f t="shared" si="2"/>
        <v>0</v>
      </c>
      <c r="I40">
        <v>3</v>
      </c>
      <c r="J40">
        <v>97</v>
      </c>
      <c r="K40" s="302">
        <f>VLOOKUP(E40,[0]!eff_week,2,FALSE)/1000*$E$6*1600</f>
        <v>0</v>
      </c>
    </row>
    <row r="41" spans="2:11" x14ac:dyDescent="0.25">
      <c r="B41" s="84">
        <f t="shared" si="1"/>
        <v>39963</v>
      </c>
      <c r="C41" s="85">
        <f t="shared" si="0"/>
        <v>39969</v>
      </c>
      <c r="D41" s="77">
        <f t="shared" si="3"/>
        <v>39969</v>
      </c>
      <c r="E41" s="68">
        <v>31</v>
      </c>
      <c r="F41" s="79">
        <v>1200</v>
      </c>
      <c r="G41" s="233">
        <f>VLOOKUP($D$5,evap!$B$4:$P$88,MONTH(D41)+2,FALSE)/4*0.7+7</f>
        <v>35.664999999999999</v>
      </c>
      <c r="H41" s="138">
        <f t="shared" si="2"/>
        <v>0</v>
      </c>
      <c r="I41">
        <v>4</v>
      </c>
      <c r="J41">
        <v>96</v>
      </c>
      <c r="K41" s="302">
        <f>VLOOKUP(E41,[0]!eff_week,2,FALSE)/1000*$E$6*1600</f>
        <v>0</v>
      </c>
    </row>
    <row r="42" spans="2:11" x14ac:dyDescent="0.25">
      <c r="B42" s="84">
        <f t="shared" si="1"/>
        <v>39970</v>
      </c>
      <c r="C42" s="85">
        <f t="shared" si="0"/>
        <v>39976</v>
      </c>
      <c r="D42" s="77">
        <f t="shared" si="3"/>
        <v>39976</v>
      </c>
      <c r="E42" s="68">
        <v>32</v>
      </c>
      <c r="F42" s="79">
        <v>1200</v>
      </c>
      <c r="G42" s="233">
        <f>VLOOKUP($D$5,evap!$B$4:$P$88,MONTH(D42)+2,FALSE)/4*0.7+7</f>
        <v>35.664999999999999</v>
      </c>
      <c r="H42" s="138">
        <f t="shared" si="2"/>
        <v>0</v>
      </c>
      <c r="I42">
        <v>4</v>
      </c>
      <c r="J42">
        <v>96</v>
      </c>
      <c r="K42" s="302">
        <f>VLOOKUP(E42,[0]!eff_week,2,FALSE)/1000*$E$6*1600</f>
        <v>0</v>
      </c>
    </row>
    <row r="43" spans="2:11" x14ac:dyDescent="0.25">
      <c r="B43" s="84">
        <f t="shared" si="1"/>
        <v>39977</v>
      </c>
      <c r="C43" s="85">
        <f t="shared" ref="C43:C62" si="4">B43+6</f>
        <v>39983</v>
      </c>
      <c r="D43" s="77">
        <f t="shared" si="3"/>
        <v>39983</v>
      </c>
      <c r="E43" s="68">
        <v>33</v>
      </c>
      <c r="F43" s="79">
        <v>1200</v>
      </c>
      <c r="G43" s="233">
        <f>VLOOKUP($D$5,evap!$B$4:$P$88,MONTH(D43)+2,FALSE)/4*0.7+7</f>
        <v>35.664999999999999</v>
      </c>
      <c r="H43" s="138">
        <f t="shared" si="2"/>
        <v>0</v>
      </c>
      <c r="I43">
        <v>4</v>
      </c>
      <c r="J43">
        <v>96</v>
      </c>
      <c r="K43" s="302">
        <f>VLOOKUP(E43,[0]!eff_week,2,FALSE)/1000*$E$6*1600</f>
        <v>0</v>
      </c>
    </row>
    <row r="44" spans="2:11" x14ac:dyDescent="0.25">
      <c r="B44" s="84">
        <f t="shared" ref="B44:B62" si="5">C43+1</f>
        <v>39984</v>
      </c>
      <c r="C44" s="85">
        <f t="shared" si="4"/>
        <v>39990</v>
      </c>
      <c r="D44" s="77">
        <f t="shared" si="3"/>
        <v>39990</v>
      </c>
      <c r="E44" s="68">
        <v>34</v>
      </c>
      <c r="F44" s="79">
        <v>1200</v>
      </c>
      <c r="G44" s="233">
        <f>VLOOKUP($D$5,evap!$B$4:$P$88,MONTH(D44)+2,FALSE)/4*0.7+7</f>
        <v>35.664999999999999</v>
      </c>
      <c r="H44" s="138">
        <f t="shared" si="2"/>
        <v>0</v>
      </c>
      <c r="I44">
        <v>4</v>
      </c>
      <c r="J44">
        <v>96</v>
      </c>
      <c r="K44" s="302">
        <f>VLOOKUP(E44,[0]!eff_week,2,FALSE)/1000*$E$6*1600</f>
        <v>0</v>
      </c>
    </row>
    <row r="45" spans="2:11" x14ac:dyDescent="0.25">
      <c r="B45" s="84">
        <f t="shared" si="5"/>
        <v>39991</v>
      </c>
      <c r="C45" s="85">
        <f t="shared" si="4"/>
        <v>39997</v>
      </c>
      <c r="D45" s="77">
        <f t="shared" si="3"/>
        <v>39997</v>
      </c>
      <c r="E45" s="68">
        <v>35</v>
      </c>
      <c r="F45" s="79">
        <v>1200</v>
      </c>
      <c r="G45" s="233">
        <f>VLOOKUP($D$5,evap!$B$4:$P$88,MONTH(D45)+2,FALSE)/4*0.7+7</f>
        <v>34.65</v>
      </c>
      <c r="H45" s="138">
        <f t="shared" si="2"/>
        <v>0</v>
      </c>
      <c r="I45">
        <v>4</v>
      </c>
      <c r="J45">
        <v>96</v>
      </c>
      <c r="K45" s="302">
        <f>VLOOKUP(E45,[0]!eff_week,2,FALSE)/1000*$E$6*1600</f>
        <v>0</v>
      </c>
    </row>
    <row r="46" spans="2:11" x14ac:dyDescent="0.25">
      <c r="B46" s="84">
        <f t="shared" si="5"/>
        <v>39998</v>
      </c>
      <c r="C46" s="85">
        <f t="shared" si="4"/>
        <v>40004</v>
      </c>
      <c r="D46" s="77">
        <f t="shared" si="3"/>
        <v>40004</v>
      </c>
      <c r="E46" s="68">
        <v>36</v>
      </c>
      <c r="F46" s="79">
        <v>1200</v>
      </c>
      <c r="G46" s="233">
        <f>VLOOKUP($D$5,evap!$B$4:$P$88,MONTH(D46)+2,FALSE)/4*0.7+7</f>
        <v>34.65</v>
      </c>
      <c r="H46" s="138">
        <f t="shared" si="2"/>
        <v>0</v>
      </c>
      <c r="I46">
        <v>4</v>
      </c>
      <c r="J46">
        <v>96</v>
      </c>
      <c r="K46" s="302">
        <f>VLOOKUP(E46,[0]!eff_week,2,FALSE)/1000*$E$6*1600</f>
        <v>0</v>
      </c>
    </row>
    <row r="47" spans="2:11" x14ac:dyDescent="0.25">
      <c r="B47" s="84">
        <f t="shared" si="5"/>
        <v>40005</v>
      </c>
      <c r="C47" s="85">
        <f t="shared" si="4"/>
        <v>40011</v>
      </c>
      <c r="D47" s="77">
        <f t="shared" si="3"/>
        <v>40011</v>
      </c>
      <c r="E47" s="68">
        <v>37</v>
      </c>
      <c r="F47" s="79">
        <v>1200</v>
      </c>
      <c r="G47" s="233">
        <f>VLOOKUP($D$5,evap!$B$4:$P$88,MONTH(D47)+2,FALSE)/4*0.7+7</f>
        <v>34.65</v>
      </c>
      <c r="H47" s="138">
        <f t="shared" si="2"/>
        <v>0</v>
      </c>
      <c r="I47">
        <v>4</v>
      </c>
      <c r="J47">
        <v>96</v>
      </c>
      <c r="K47" s="302">
        <f>VLOOKUP(E47,[0]!eff_week,2,FALSE)/1000*$E$6*1600</f>
        <v>0</v>
      </c>
    </row>
    <row r="48" spans="2:11" x14ac:dyDescent="0.25">
      <c r="B48" s="84">
        <f t="shared" si="5"/>
        <v>40012</v>
      </c>
      <c r="C48" s="85">
        <f t="shared" si="4"/>
        <v>40018</v>
      </c>
      <c r="D48" s="77">
        <f t="shared" si="3"/>
        <v>40018</v>
      </c>
      <c r="E48" s="68">
        <v>38</v>
      </c>
      <c r="F48" s="79">
        <v>1200</v>
      </c>
      <c r="G48" s="233">
        <f>VLOOKUP($D$5,evap!$B$4:$P$88,MONTH(D48)+2,FALSE)/4*0.7+7</f>
        <v>34.65</v>
      </c>
      <c r="H48" s="138">
        <f t="shared" si="2"/>
        <v>0</v>
      </c>
      <c r="I48">
        <v>4</v>
      </c>
      <c r="J48">
        <v>96</v>
      </c>
      <c r="K48" s="302">
        <f>VLOOKUP(E48,[0]!eff_week,2,FALSE)/1000*$E$6*1600</f>
        <v>0</v>
      </c>
    </row>
    <row r="49" spans="2:11" x14ac:dyDescent="0.25">
      <c r="B49" s="84">
        <f t="shared" si="5"/>
        <v>40019</v>
      </c>
      <c r="C49" s="85">
        <f t="shared" si="4"/>
        <v>40025</v>
      </c>
      <c r="D49" s="77">
        <f t="shared" si="3"/>
        <v>40025</v>
      </c>
      <c r="E49" s="68">
        <v>39</v>
      </c>
      <c r="F49" s="79">
        <v>1200</v>
      </c>
      <c r="G49" s="233">
        <f>VLOOKUP($D$5,evap!$B$4:$P$88,MONTH(D49)+2,FALSE)/4*0.7+7</f>
        <v>34.65</v>
      </c>
      <c r="H49" s="138">
        <f t="shared" si="2"/>
        <v>0</v>
      </c>
      <c r="I49">
        <v>4</v>
      </c>
      <c r="J49">
        <v>96</v>
      </c>
      <c r="K49" s="302">
        <f>VLOOKUP(E49,[0]!eff_week,2,FALSE)/1000*$E$6*1600</f>
        <v>0</v>
      </c>
    </row>
    <row r="50" spans="2:11" x14ac:dyDescent="0.25">
      <c r="B50" s="84">
        <f t="shared" si="5"/>
        <v>40026</v>
      </c>
      <c r="C50" s="85">
        <f t="shared" si="4"/>
        <v>40032</v>
      </c>
      <c r="D50" s="77">
        <f t="shared" si="3"/>
        <v>40032</v>
      </c>
      <c r="E50" s="68">
        <v>40</v>
      </c>
      <c r="F50" s="79">
        <v>1200</v>
      </c>
      <c r="G50" s="233">
        <f>VLOOKUP($D$5,evap!$B$4:$P$88,MONTH(D50)+2,FALSE)/4*0.7+7</f>
        <v>32.357500000000002</v>
      </c>
      <c r="H50" s="139">
        <f t="shared" si="2"/>
        <v>0</v>
      </c>
      <c r="I50">
        <v>4</v>
      </c>
      <c r="J50">
        <v>96</v>
      </c>
      <c r="K50" s="302">
        <f>VLOOKUP(E50,[0]!eff_week,2,FALSE)/1000*$E$6*1600</f>
        <v>0</v>
      </c>
    </row>
    <row r="51" spans="2:11" x14ac:dyDescent="0.25">
      <c r="B51" s="84">
        <f t="shared" si="5"/>
        <v>40033</v>
      </c>
      <c r="C51" s="85">
        <f t="shared" si="4"/>
        <v>40039</v>
      </c>
      <c r="D51" s="77">
        <f t="shared" si="3"/>
        <v>40039</v>
      </c>
      <c r="E51" s="68">
        <v>41</v>
      </c>
      <c r="F51" s="79">
        <v>1200</v>
      </c>
      <c r="G51" s="233">
        <f>VLOOKUP($D$5,evap!$B$4:$P$88,MONTH(D51)+2,FALSE)/4*0.7+7</f>
        <v>32.357500000000002</v>
      </c>
      <c r="H51" s="139">
        <f t="shared" si="2"/>
        <v>0</v>
      </c>
      <c r="I51">
        <v>4</v>
      </c>
      <c r="J51">
        <v>96</v>
      </c>
      <c r="K51" s="302">
        <f>VLOOKUP(E51,[0]!eff_week,2,FALSE)/1000*$E$6*1600</f>
        <v>0</v>
      </c>
    </row>
    <row r="52" spans="2:11" x14ac:dyDescent="0.25">
      <c r="B52" s="84">
        <f t="shared" si="5"/>
        <v>40040</v>
      </c>
      <c r="C52" s="85">
        <f t="shared" si="4"/>
        <v>40046</v>
      </c>
      <c r="D52" s="77">
        <f t="shared" si="3"/>
        <v>40046</v>
      </c>
      <c r="E52" s="68">
        <v>42</v>
      </c>
      <c r="F52" s="79">
        <v>1200</v>
      </c>
      <c r="G52" s="233">
        <f>VLOOKUP($D$5,evap!$B$4:$P$88,MONTH(D52)+2,FALSE)/4*0.7+7</f>
        <v>32.357500000000002</v>
      </c>
      <c r="H52" s="139">
        <f t="shared" si="2"/>
        <v>0</v>
      </c>
      <c r="I52">
        <v>4</v>
      </c>
      <c r="J52">
        <v>96</v>
      </c>
      <c r="K52" s="302">
        <f>VLOOKUP(E52,[0]!eff_week,2,FALSE)/1000*$E$6*1600</f>
        <v>0</v>
      </c>
    </row>
    <row r="53" spans="2:11" x14ac:dyDescent="0.25">
      <c r="B53" s="84">
        <f t="shared" si="5"/>
        <v>40047</v>
      </c>
      <c r="C53" s="85">
        <f t="shared" si="4"/>
        <v>40053</v>
      </c>
      <c r="D53" s="77">
        <f t="shared" si="3"/>
        <v>40053</v>
      </c>
      <c r="E53" s="68">
        <v>43</v>
      </c>
      <c r="F53" s="79">
        <v>1200</v>
      </c>
      <c r="G53" s="233">
        <f>VLOOKUP($D$5,evap!$B$4:$P$88,MONTH(D53)+2,FALSE)/4*0.7+7</f>
        <v>32.357500000000002</v>
      </c>
      <c r="H53" s="139">
        <f t="shared" si="2"/>
        <v>0</v>
      </c>
      <c r="I53">
        <v>4</v>
      </c>
      <c r="J53">
        <v>96</v>
      </c>
      <c r="K53" s="302">
        <f>VLOOKUP(E53,[0]!eff_week,2,FALSE)/1000*$E$6*1600</f>
        <v>0</v>
      </c>
    </row>
    <row r="54" spans="2:11" x14ac:dyDescent="0.25">
      <c r="B54" s="84">
        <f t="shared" si="5"/>
        <v>40054</v>
      </c>
      <c r="C54" s="85">
        <f t="shared" si="4"/>
        <v>40060</v>
      </c>
      <c r="D54" s="77">
        <f t="shared" si="3"/>
        <v>40060</v>
      </c>
      <c r="E54" s="68">
        <v>44</v>
      </c>
      <c r="F54" s="79">
        <v>1200</v>
      </c>
      <c r="G54" s="233">
        <f>VLOOKUP($D$5,evap!$B$4:$P$88,MONTH(D54)+2,FALSE)/4*0.7+7</f>
        <v>30.0825</v>
      </c>
      <c r="H54" s="139">
        <f t="shared" si="2"/>
        <v>0</v>
      </c>
      <c r="I54">
        <v>4</v>
      </c>
      <c r="J54">
        <v>96</v>
      </c>
      <c r="K54" s="302">
        <f>VLOOKUP(E54,[0]!eff_week,2,FALSE)/1000*$E$6*1600</f>
        <v>0</v>
      </c>
    </row>
    <row r="55" spans="2:11" x14ac:dyDescent="0.25">
      <c r="B55" s="84">
        <f t="shared" si="5"/>
        <v>40061</v>
      </c>
      <c r="C55" s="85">
        <f t="shared" si="4"/>
        <v>40067</v>
      </c>
      <c r="D55" s="77">
        <f t="shared" si="3"/>
        <v>40067</v>
      </c>
      <c r="E55" s="68">
        <v>45</v>
      </c>
      <c r="F55" s="79">
        <v>1200</v>
      </c>
      <c r="G55" s="233">
        <f>VLOOKUP($D$5,evap!$B$4:$P$88,MONTH(D55)+2,FALSE)/4*0.7+7</f>
        <v>30.0825</v>
      </c>
      <c r="H55" s="139">
        <f t="shared" si="2"/>
        <v>0</v>
      </c>
      <c r="I55">
        <v>4</v>
      </c>
      <c r="J55">
        <v>96</v>
      </c>
      <c r="K55" s="302">
        <f>VLOOKUP(E55,[0]!eff_week,2,FALSE)/1000*$E$6*1600</f>
        <v>0</v>
      </c>
    </row>
    <row r="56" spans="2:11" x14ac:dyDescent="0.25">
      <c r="B56" s="84">
        <f t="shared" si="5"/>
        <v>40068</v>
      </c>
      <c r="C56" s="85">
        <f t="shared" si="4"/>
        <v>40074</v>
      </c>
      <c r="D56" s="77">
        <f t="shared" si="3"/>
        <v>40074</v>
      </c>
      <c r="E56" s="68">
        <v>46</v>
      </c>
      <c r="F56" s="79">
        <v>1200</v>
      </c>
      <c r="G56" s="233">
        <f>VLOOKUP($D$5,evap!$B$4:$P$88,MONTH(D56)+2,FALSE)/4*0.7+7</f>
        <v>30.0825</v>
      </c>
      <c r="H56" s="139">
        <f t="shared" si="2"/>
        <v>0</v>
      </c>
      <c r="I56">
        <v>4</v>
      </c>
      <c r="J56">
        <v>96</v>
      </c>
      <c r="K56" s="302">
        <f>VLOOKUP(E56,[0]!eff_week,2,FALSE)/1000*$E$6*1600</f>
        <v>0</v>
      </c>
    </row>
    <row r="57" spans="2:11" x14ac:dyDescent="0.25">
      <c r="B57" s="84">
        <f t="shared" si="5"/>
        <v>40075</v>
      </c>
      <c r="C57" s="85">
        <f t="shared" si="4"/>
        <v>40081</v>
      </c>
      <c r="D57" s="77">
        <f t="shared" si="3"/>
        <v>40081</v>
      </c>
      <c r="E57" s="68">
        <v>47</v>
      </c>
      <c r="F57" s="79">
        <v>1200</v>
      </c>
      <c r="G57" s="233">
        <f>VLOOKUP($D$5,evap!$B$4:$P$88,MONTH(D57)+2,FALSE)/4*0.7+7</f>
        <v>30.0825</v>
      </c>
      <c r="H57" s="139">
        <f t="shared" si="2"/>
        <v>0</v>
      </c>
      <c r="I57">
        <v>4</v>
      </c>
      <c r="J57">
        <v>96</v>
      </c>
      <c r="K57" s="302">
        <f>VLOOKUP(E57,[0]!eff_week,2,FALSE)/1000*$E$6*1600</f>
        <v>0</v>
      </c>
    </row>
    <row r="58" spans="2:11" x14ac:dyDescent="0.25">
      <c r="B58" s="84">
        <f t="shared" si="5"/>
        <v>40082</v>
      </c>
      <c r="C58" s="85">
        <f t="shared" si="4"/>
        <v>40088</v>
      </c>
      <c r="D58" s="77">
        <f t="shared" si="3"/>
        <v>40088</v>
      </c>
      <c r="E58" s="68">
        <v>48</v>
      </c>
      <c r="F58" s="79">
        <v>1200</v>
      </c>
      <c r="G58" s="233">
        <f>VLOOKUP($D$5,evap!$B$4:$P$88,MONTH(D58)+2,FALSE)/4*0.7+7</f>
        <v>29.33</v>
      </c>
      <c r="H58" s="139">
        <f t="shared" si="2"/>
        <v>0</v>
      </c>
      <c r="I58">
        <v>4</v>
      </c>
      <c r="J58">
        <v>96</v>
      </c>
      <c r="K58" s="302">
        <f>VLOOKUP(E58,[0]!eff_week,2,FALSE)/1000*$E$6*1600</f>
        <v>0</v>
      </c>
    </row>
    <row r="59" spans="2:11" x14ac:dyDescent="0.25">
      <c r="B59" s="84">
        <f t="shared" si="5"/>
        <v>40089</v>
      </c>
      <c r="C59" s="85">
        <f t="shared" si="4"/>
        <v>40095</v>
      </c>
      <c r="D59" s="77">
        <f t="shared" si="3"/>
        <v>40095</v>
      </c>
      <c r="E59" s="68">
        <v>49</v>
      </c>
      <c r="F59" s="79">
        <v>1200</v>
      </c>
      <c r="G59" s="233">
        <f>VLOOKUP($D$5,evap!$B$4:$P$88,MONTH(D59)+2,FALSE)/4*0.7+7</f>
        <v>29.33</v>
      </c>
      <c r="H59" s="139">
        <f t="shared" si="2"/>
        <v>0</v>
      </c>
      <c r="I59">
        <v>4</v>
      </c>
      <c r="J59">
        <v>96</v>
      </c>
      <c r="K59" s="302">
        <f>VLOOKUP(E59,[0]!eff_week,2,FALSE)/1000*$E$6*1600</f>
        <v>0</v>
      </c>
    </row>
    <row r="60" spans="2:11" x14ac:dyDescent="0.25">
      <c r="B60" s="84">
        <f t="shared" si="5"/>
        <v>40096</v>
      </c>
      <c r="C60" s="85">
        <f t="shared" si="4"/>
        <v>40102</v>
      </c>
      <c r="D60" s="77">
        <f t="shared" si="3"/>
        <v>40102</v>
      </c>
      <c r="E60" s="68">
        <v>50</v>
      </c>
      <c r="F60" s="79">
        <v>1200</v>
      </c>
      <c r="G60" s="233">
        <f>VLOOKUP($D$5,evap!$B$4:$P$88,MONTH(D60)+2,FALSE)/4*0.7+7</f>
        <v>29.33</v>
      </c>
      <c r="H60" s="139">
        <f t="shared" si="2"/>
        <v>0</v>
      </c>
      <c r="I60">
        <v>4</v>
      </c>
      <c r="J60">
        <v>96</v>
      </c>
      <c r="K60" s="302">
        <f>VLOOKUP(E60,[0]!eff_week,2,FALSE)/1000*$E$6*1600</f>
        <v>0</v>
      </c>
    </row>
    <row r="61" spans="2:11" x14ac:dyDescent="0.25">
      <c r="B61" s="84">
        <f t="shared" si="5"/>
        <v>40103</v>
      </c>
      <c r="C61" s="85">
        <f t="shared" si="4"/>
        <v>40109</v>
      </c>
      <c r="D61" s="77">
        <f t="shared" si="3"/>
        <v>40109</v>
      </c>
      <c r="E61" s="68">
        <v>51</v>
      </c>
      <c r="F61" s="79">
        <v>1200</v>
      </c>
      <c r="G61" s="233">
        <f>VLOOKUP($D$5,evap!$B$4:$P$88,MONTH(D61)+2,FALSE)/4*0.7+7</f>
        <v>29.33</v>
      </c>
      <c r="H61" s="139">
        <f t="shared" si="2"/>
        <v>0</v>
      </c>
      <c r="I61">
        <v>4</v>
      </c>
      <c r="J61">
        <v>96</v>
      </c>
      <c r="K61" s="302">
        <f>VLOOKUP(E61,[0]!eff_week,2,FALSE)/1000*$E$6*1600</f>
        <v>0</v>
      </c>
    </row>
    <row r="62" spans="2:11" x14ac:dyDescent="0.25">
      <c r="B62" s="86">
        <f t="shared" si="5"/>
        <v>40110</v>
      </c>
      <c r="C62" s="87">
        <f t="shared" si="4"/>
        <v>40116</v>
      </c>
      <c r="D62" s="77">
        <f t="shared" si="3"/>
        <v>40116</v>
      </c>
      <c r="E62" s="69">
        <v>52</v>
      </c>
      <c r="F62" s="81">
        <v>1200</v>
      </c>
      <c r="G62" s="234">
        <f>VLOOKUP($D$5,evap!$B$4:$P$88,MONTH(D62)+2,FALSE)/4*0.7+7</f>
        <v>29.33</v>
      </c>
      <c r="H62" s="140">
        <f t="shared" si="2"/>
        <v>0</v>
      </c>
      <c r="I62">
        <v>4</v>
      </c>
      <c r="J62">
        <v>96</v>
      </c>
      <c r="K62" s="302">
        <f>VLOOKUP(E62,[0]!eff_week,2,FALSE)/1000*$E$6*1600</f>
        <v>0</v>
      </c>
    </row>
    <row r="63" spans="2:11" x14ac:dyDescent="0.25">
      <c r="G63" s="141"/>
      <c r="H63" s="235">
        <f>SUM(H11:H62)</f>
        <v>0</v>
      </c>
      <c r="K63" s="51">
        <f>SUM(K11:K62)</f>
        <v>0</v>
      </c>
    </row>
    <row r="64" spans="2:11" x14ac:dyDescent="0.25">
      <c r="H64" s="231"/>
    </row>
  </sheetData>
  <sheetProtection password="D332" sheet="1" objects="1" scenarios="1"/>
  <mergeCells count="2">
    <mergeCell ref="D3:E3"/>
    <mergeCell ref="D5:E5"/>
  </mergeCells>
  <phoneticPr fontId="2" type="noConversion"/>
  <conditionalFormatting sqref="F11:H62 K11:K62">
    <cfRule type="cellIs" dxfId="0" priority="1" stopIfTrue="1" operator="equal">
      <formula>0</formula>
    </cfRule>
  </conditionalFormatting>
  <pageMargins left="0.37" right="0.17" top="0.46" bottom="0.54" header="0.17" footer="0.17"/>
  <pageSetup paperSize="9" scale="95" orientation="portrait" horizontalDpi="360" verticalDpi="360" r:id="rId1"/>
  <headerFooter alignWithMargins="0">
    <oddFooter>&amp;L&amp;Z&amp;F&amp;A&amp;C&amp;P/&amp;N&amp;R&amp;D</oddFooter>
  </headerFooter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2:E78"/>
  <sheetViews>
    <sheetView showGridLines="0" workbookViewId="0">
      <pane xSplit="2" ySplit="2" topLeftCell="C15" activePane="bottomRight" state="frozen"/>
      <selection activeCell="F19" sqref="F19"/>
      <selection pane="topRight" activeCell="F19" sqref="F19"/>
      <selection pane="bottomLeft" activeCell="F19" sqref="F19"/>
      <selection pane="bottomRight" activeCell="H23" sqref="H23"/>
    </sheetView>
  </sheetViews>
  <sheetFormatPr defaultRowHeight="13.2" x14ac:dyDescent="0.25"/>
  <cols>
    <col min="1" max="1" width="6" customWidth="1"/>
    <col min="2" max="2" width="5.109375" customWidth="1"/>
    <col min="3" max="3" width="8.33203125" bestFit="1" customWidth="1"/>
    <col min="4" max="4" width="17.109375" customWidth="1"/>
    <col min="5" max="5" width="18.88671875" bestFit="1" customWidth="1"/>
  </cols>
  <sheetData>
    <row r="2" spans="2:5" x14ac:dyDescent="0.25">
      <c r="B2" s="4" t="s">
        <v>0</v>
      </c>
      <c r="C2" s="4" t="s">
        <v>111</v>
      </c>
      <c r="D2" s="4" t="s">
        <v>110</v>
      </c>
      <c r="E2" s="3" t="s">
        <v>143</v>
      </c>
    </row>
    <row r="3" spans="2:5" x14ac:dyDescent="0.25">
      <c r="B3" s="25">
        <v>1</v>
      </c>
      <c r="C3" s="25">
        <v>109</v>
      </c>
      <c r="D3" s="1" t="s">
        <v>112</v>
      </c>
      <c r="E3" s="1" t="s">
        <v>52</v>
      </c>
    </row>
    <row r="4" spans="2:5" x14ac:dyDescent="0.25">
      <c r="B4" s="25">
        <v>2</v>
      </c>
      <c r="C4" s="25">
        <v>124</v>
      </c>
      <c r="D4" s="1" t="s">
        <v>113</v>
      </c>
      <c r="E4" s="1" t="s">
        <v>58</v>
      </c>
    </row>
    <row r="5" spans="2:5" x14ac:dyDescent="0.25">
      <c r="B5" s="25">
        <v>3</v>
      </c>
      <c r="C5" s="25">
        <v>128</v>
      </c>
      <c r="D5" s="1" t="s">
        <v>114</v>
      </c>
      <c r="E5" s="1" t="s">
        <v>58</v>
      </c>
    </row>
    <row r="6" spans="2:5" x14ac:dyDescent="0.25">
      <c r="B6" s="25">
        <v>4</v>
      </c>
      <c r="C6" s="25">
        <v>132</v>
      </c>
      <c r="D6" s="1" t="s">
        <v>109</v>
      </c>
      <c r="E6" s="1" t="s">
        <v>109</v>
      </c>
    </row>
    <row r="7" spans="2:5" x14ac:dyDescent="0.25">
      <c r="B7" s="25">
        <v>5</v>
      </c>
      <c r="C7" s="25">
        <v>133</v>
      </c>
      <c r="D7" s="1" t="s">
        <v>115</v>
      </c>
      <c r="E7" s="1" t="s">
        <v>51</v>
      </c>
    </row>
    <row r="8" spans="2:5" x14ac:dyDescent="0.25">
      <c r="B8" s="25">
        <v>6</v>
      </c>
      <c r="C8" s="25">
        <v>149</v>
      </c>
      <c r="D8" s="1" t="s">
        <v>52</v>
      </c>
      <c r="E8" s="1" t="s">
        <v>52</v>
      </c>
    </row>
    <row r="9" spans="2:5" x14ac:dyDescent="0.25">
      <c r="B9" s="25">
        <v>7</v>
      </c>
      <c r="C9" s="25">
        <v>160</v>
      </c>
      <c r="D9" s="1" t="s">
        <v>116</v>
      </c>
      <c r="E9" s="1" t="s">
        <v>52</v>
      </c>
    </row>
    <row r="10" spans="2:5" x14ac:dyDescent="0.25">
      <c r="B10" s="25">
        <v>8</v>
      </c>
      <c r="C10" s="25">
        <v>161</v>
      </c>
      <c r="D10" s="1" t="s">
        <v>117</v>
      </c>
      <c r="E10" s="1" t="s">
        <v>52</v>
      </c>
    </row>
    <row r="11" spans="2:5" x14ac:dyDescent="0.25">
      <c r="B11" s="25">
        <v>9</v>
      </c>
      <c r="C11" s="25">
        <v>167</v>
      </c>
      <c r="D11" s="1" t="s">
        <v>118</v>
      </c>
      <c r="E11" s="1" t="s">
        <v>51</v>
      </c>
    </row>
    <row r="12" spans="2:5" x14ac:dyDescent="0.25">
      <c r="B12" s="25">
        <v>10</v>
      </c>
      <c r="C12" s="25">
        <v>206</v>
      </c>
      <c r="D12" s="1" t="s">
        <v>69</v>
      </c>
      <c r="E12" s="1" t="s">
        <v>69</v>
      </c>
    </row>
    <row r="13" spans="2:5" x14ac:dyDescent="0.25">
      <c r="B13" s="25">
        <v>11</v>
      </c>
      <c r="C13" s="25">
        <v>207</v>
      </c>
      <c r="D13" s="1" t="s">
        <v>119</v>
      </c>
      <c r="E13" s="1" t="s">
        <v>60</v>
      </c>
    </row>
    <row r="14" spans="2:5" x14ac:dyDescent="0.25">
      <c r="B14" s="25">
        <v>12</v>
      </c>
      <c r="C14" s="25">
        <v>208</v>
      </c>
      <c r="D14" s="1" t="s">
        <v>63</v>
      </c>
      <c r="E14" s="1" t="s">
        <v>63</v>
      </c>
    </row>
    <row r="15" spans="2:5" x14ac:dyDescent="0.25">
      <c r="B15" s="25">
        <v>13</v>
      </c>
      <c r="C15" s="25">
        <v>215</v>
      </c>
      <c r="D15" s="1" t="s">
        <v>120</v>
      </c>
      <c r="E15" s="1" t="s">
        <v>69</v>
      </c>
    </row>
    <row r="16" spans="2:5" x14ac:dyDescent="0.25">
      <c r="B16" s="25">
        <v>14</v>
      </c>
      <c r="C16" s="25">
        <v>218</v>
      </c>
      <c r="D16" s="1" t="s">
        <v>121</v>
      </c>
      <c r="E16" s="1" t="s">
        <v>59</v>
      </c>
    </row>
    <row r="17" spans="2:5" x14ac:dyDescent="0.25">
      <c r="B17" s="25">
        <v>15</v>
      </c>
      <c r="C17" s="25">
        <v>230</v>
      </c>
      <c r="D17" s="1" t="s">
        <v>59</v>
      </c>
      <c r="E17" s="1" t="s">
        <v>59</v>
      </c>
    </row>
    <row r="18" spans="2:5" x14ac:dyDescent="0.25">
      <c r="B18" s="25">
        <v>16</v>
      </c>
      <c r="C18" s="25">
        <v>247</v>
      </c>
      <c r="D18" s="1" t="s">
        <v>68</v>
      </c>
      <c r="E18" s="1" t="s">
        <v>68</v>
      </c>
    </row>
    <row r="19" spans="2:5" x14ac:dyDescent="0.25">
      <c r="B19" s="25">
        <v>17</v>
      </c>
      <c r="C19" s="25">
        <v>257</v>
      </c>
      <c r="D19" s="1" t="s">
        <v>122</v>
      </c>
      <c r="E19" s="1" t="s">
        <v>57</v>
      </c>
    </row>
    <row r="20" spans="2:5" x14ac:dyDescent="0.25">
      <c r="B20" s="25">
        <v>18</v>
      </c>
      <c r="C20" s="25">
        <v>274</v>
      </c>
      <c r="D20" s="1" t="s">
        <v>62</v>
      </c>
      <c r="E20" s="1" t="s">
        <v>62</v>
      </c>
    </row>
    <row r="21" spans="2:5" x14ac:dyDescent="0.25">
      <c r="B21" s="25">
        <v>19</v>
      </c>
      <c r="C21" s="25">
        <v>302</v>
      </c>
      <c r="D21" s="1" t="s">
        <v>55</v>
      </c>
      <c r="E21" s="1" t="s">
        <v>55</v>
      </c>
    </row>
    <row r="22" spans="2:5" x14ac:dyDescent="0.25">
      <c r="B22" s="25">
        <v>20</v>
      </c>
      <c r="C22" s="25">
        <v>319</v>
      </c>
      <c r="D22" s="1" t="s">
        <v>123</v>
      </c>
      <c r="E22" s="1" t="s">
        <v>55</v>
      </c>
    </row>
    <row r="23" spans="2:5" x14ac:dyDescent="0.25">
      <c r="B23" s="25">
        <v>21</v>
      </c>
      <c r="C23" s="25">
        <v>329</v>
      </c>
      <c r="D23" s="1" t="s">
        <v>72</v>
      </c>
      <c r="E23" s="1" t="s">
        <v>72</v>
      </c>
    </row>
    <row r="24" spans="2:5" x14ac:dyDescent="0.25">
      <c r="B24" s="25">
        <v>22</v>
      </c>
      <c r="C24" s="25">
        <v>338</v>
      </c>
      <c r="D24" s="1" t="s">
        <v>71</v>
      </c>
      <c r="E24" s="1" t="s">
        <v>71</v>
      </c>
    </row>
    <row r="25" spans="2:5" x14ac:dyDescent="0.25">
      <c r="B25" s="25">
        <v>23</v>
      </c>
      <c r="C25" s="25">
        <v>348</v>
      </c>
      <c r="D25" s="1" t="s">
        <v>124</v>
      </c>
      <c r="E25" s="1" t="s">
        <v>55</v>
      </c>
    </row>
    <row r="26" spans="2:5" x14ac:dyDescent="0.25">
      <c r="B26" s="25">
        <v>24</v>
      </c>
      <c r="C26" s="25">
        <v>358</v>
      </c>
      <c r="D26" s="1" t="s">
        <v>125</v>
      </c>
      <c r="E26" s="1" t="s">
        <v>71</v>
      </c>
    </row>
    <row r="27" spans="2:5" x14ac:dyDescent="0.25">
      <c r="B27" s="25">
        <v>25</v>
      </c>
      <c r="C27" s="25">
        <v>359</v>
      </c>
      <c r="D27" s="1" t="s">
        <v>126</v>
      </c>
      <c r="E27" s="1" t="s">
        <v>57</v>
      </c>
    </row>
    <row r="28" spans="2:5" x14ac:dyDescent="0.25">
      <c r="B28" s="25">
        <v>26</v>
      </c>
      <c r="C28" s="25">
        <v>363</v>
      </c>
      <c r="D28" s="1" t="s">
        <v>51</v>
      </c>
      <c r="E28" s="1" t="s">
        <v>51</v>
      </c>
    </row>
    <row r="29" spans="2:5" x14ac:dyDescent="0.25">
      <c r="B29" s="25">
        <v>27</v>
      </c>
      <c r="C29" s="25">
        <v>404</v>
      </c>
      <c r="D29" s="1" t="s">
        <v>33</v>
      </c>
      <c r="E29" s="1" t="s">
        <v>33</v>
      </c>
    </row>
    <row r="30" spans="2:5" x14ac:dyDescent="0.25">
      <c r="B30" s="25">
        <v>28</v>
      </c>
      <c r="C30" s="25">
        <v>412</v>
      </c>
      <c r="D30" s="1" t="s">
        <v>15</v>
      </c>
      <c r="E30" s="1" t="s">
        <v>15</v>
      </c>
    </row>
    <row r="31" spans="2:5" x14ac:dyDescent="0.25">
      <c r="B31" s="25">
        <v>29</v>
      </c>
      <c r="C31" s="25">
        <v>413</v>
      </c>
      <c r="D31" s="1" t="s">
        <v>17</v>
      </c>
      <c r="E31" s="1" t="s">
        <v>17</v>
      </c>
    </row>
    <row r="32" spans="2:5" x14ac:dyDescent="0.25">
      <c r="B32" s="25">
        <v>30</v>
      </c>
      <c r="C32" s="25">
        <v>416</v>
      </c>
      <c r="D32" s="1" t="s">
        <v>25</v>
      </c>
      <c r="E32" s="1" t="s">
        <v>25</v>
      </c>
    </row>
    <row r="33" spans="2:5" x14ac:dyDescent="0.25">
      <c r="B33" s="25">
        <v>31</v>
      </c>
      <c r="C33" s="25">
        <v>423</v>
      </c>
      <c r="D33" s="1" t="s">
        <v>50</v>
      </c>
      <c r="E33" s="1" t="s">
        <v>50</v>
      </c>
    </row>
    <row r="34" spans="2:5" x14ac:dyDescent="0.25">
      <c r="B34" s="25">
        <v>32</v>
      </c>
      <c r="C34" s="25">
        <v>426</v>
      </c>
      <c r="D34" s="1" t="s">
        <v>21</v>
      </c>
      <c r="E34" s="1" t="s">
        <v>21</v>
      </c>
    </row>
    <row r="35" spans="2:5" x14ac:dyDescent="0.25">
      <c r="B35" s="25">
        <v>33</v>
      </c>
      <c r="C35" s="25">
        <v>436</v>
      </c>
      <c r="D35" s="1" t="s">
        <v>127</v>
      </c>
      <c r="E35" s="1" t="s">
        <v>29</v>
      </c>
    </row>
    <row r="36" spans="2:5" x14ac:dyDescent="0.25">
      <c r="B36" s="25">
        <v>34</v>
      </c>
      <c r="C36" s="25">
        <v>437</v>
      </c>
      <c r="D36" s="1" t="s">
        <v>29</v>
      </c>
      <c r="E36" s="1" t="s">
        <v>29</v>
      </c>
    </row>
    <row r="37" spans="2:5" x14ac:dyDescent="0.25">
      <c r="B37" s="25">
        <v>35</v>
      </c>
      <c r="C37" s="25">
        <v>439</v>
      </c>
      <c r="D37" s="1" t="s">
        <v>30</v>
      </c>
      <c r="E37" s="1" t="s">
        <v>30</v>
      </c>
    </row>
    <row r="38" spans="2:5" x14ac:dyDescent="0.25">
      <c r="B38" s="25">
        <v>36</v>
      </c>
      <c r="C38" s="25">
        <v>440</v>
      </c>
      <c r="D38" s="1" t="s">
        <v>20</v>
      </c>
      <c r="E38" s="1" t="s">
        <v>20</v>
      </c>
    </row>
    <row r="39" spans="2:5" x14ac:dyDescent="0.25">
      <c r="B39" s="25">
        <v>37</v>
      </c>
      <c r="C39" s="25">
        <v>443</v>
      </c>
      <c r="D39" s="1" t="s">
        <v>13</v>
      </c>
      <c r="E39" s="1" t="s">
        <v>13</v>
      </c>
    </row>
    <row r="40" spans="2:5" x14ac:dyDescent="0.25">
      <c r="B40" s="25">
        <v>38</v>
      </c>
      <c r="C40" s="25">
        <v>450</v>
      </c>
      <c r="D40" s="1" t="s">
        <v>18</v>
      </c>
      <c r="E40" s="1" t="s">
        <v>18</v>
      </c>
    </row>
    <row r="41" spans="2:5" x14ac:dyDescent="0.25">
      <c r="B41" s="25">
        <v>39</v>
      </c>
      <c r="C41" s="25">
        <v>451</v>
      </c>
      <c r="D41" s="1" t="s">
        <v>19</v>
      </c>
      <c r="E41" s="1" t="s">
        <v>19</v>
      </c>
    </row>
    <row r="42" spans="2:5" x14ac:dyDescent="0.25">
      <c r="B42" s="25">
        <v>40</v>
      </c>
      <c r="C42" s="25">
        <v>462</v>
      </c>
      <c r="D42" s="1" t="s">
        <v>24</v>
      </c>
      <c r="E42" s="1" t="s">
        <v>24</v>
      </c>
    </row>
    <row r="43" spans="2:5" x14ac:dyDescent="0.25">
      <c r="B43" s="25">
        <v>41</v>
      </c>
      <c r="C43" s="25">
        <v>469</v>
      </c>
      <c r="D43" s="1" t="s">
        <v>23</v>
      </c>
      <c r="E43" s="1" t="s">
        <v>23</v>
      </c>
    </row>
    <row r="44" spans="2:5" x14ac:dyDescent="0.25">
      <c r="B44" s="25">
        <v>42</v>
      </c>
      <c r="C44" s="25">
        <v>470</v>
      </c>
      <c r="D44" s="1" t="s">
        <v>128</v>
      </c>
      <c r="E44" s="1" t="s">
        <v>50</v>
      </c>
    </row>
    <row r="45" spans="2:5" x14ac:dyDescent="0.25">
      <c r="B45" s="25">
        <v>43</v>
      </c>
      <c r="C45" s="25">
        <v>472</v>
      </c>
      <c r="D45" s="1" t="s">
        <v>16</v>
      </c>
      <c r="E45" s="1" t="s">
        <v>16</v>
      </c>
    </row>
    <row r="46" spans="2:5" x14ac:dyDescent="0.25">
      <c r="B46" s="25">
        <v>44</v>
      </c>
      <c r="C46" s="25">
        <v>503</v>
      </c>
      <c r="D46" s="1" t="s">
        <v>129</v>
      </c>
      <c r="E46" s="1" t="s">
        <v>142</v>
      </c>
    </row>
    <row r="47" spans="2:5" x14ac:dyDescent="0.25">
      <c r="B47" s="25">
        <v>45</v>
      </c>
      <c r="C47" s="25">
        <v>505</v>
      </c>
      <c r="D47" s="1" t="s">
        <v>39</v>
      </c>
      <c r="E47" s="1" t="s">
        <v>39</v>
      </c>
    </row>
    <row r="48" spans="2:5" x14ac:dyDescent="0.25">
      <c r="B48" s="25">
        <v>46</v>
      </c>
      <c r="C48" s="25">
        <v>510</v>
      </c>
      <c r="D48" s="1" t="s">
        <v>42</v>
      </c>
      <c r="E48" s="1" t="s">
        <v>42</v>
      </c>
    </row>
    <row r="49" spans="2:5" x14ac:dyDescent="0.25">
      <c r="B49" s="25">
        <v>47</v>
      </c>
      <c r="C49" s="25">
        <v>517</v>
      </c>
      <c r="D49" s="1" t="s">
        <v>130</v>
      </c>
      <c r="E49" s="1" t="s">
        <v>43</v>
      </c>
    </row>
    <row r="50" spans="2:5" x14ac:dyDescent="0.25">
      <c r="B50" s="25">
        <v>48</v>
      </c>
      <c r="C50" s="25">
        <v>520</v>
      </c>
      <c r="D50" s="1" t="s">
        <v>38</v>
      </c>
      <c r="E50" s="1" t="s">
        <v>38</v>
      </c>
    </row>
    <row r="51" spans="2:5" x14ac:dyDescent="0.25">
      <c r="B51" s="25">
        <v>49</v>
      </c>
      <c r="C51" s="25">
        <v>521</v>
      </c>
      <c r="D51" s="1" t="s">
        <v>45</v>
      </c>
      <c r="E51" s="1" t="s">
        <v>45</v>
      </c>
    </row>
    <row r="52" spans="2:5" x14ac:dyDescent="0.25">
      <c r="B52" s="25">
        <v>50</v>
      </c>
      <c r="C52" s="25">
        <v>527</v>
      </c>
      <c r="D52" s="1" t="s">
        <v>131</v>
      </c>
      <c r="E52" s="1" t="s">
        <v>49</v>
      </c>
    </row>
    <row r="53" spans="2:5" x14ac:dyDescent="0.25">
      <c r="B53" s="25">
        <v>51</v>
      </c>
      <c r="C53" s="25">
        <v>542</v>
      </c>
      <c r="D53" s="1" t="s">
        <v>132</v>
      </c>
      <c r="E53" s="1" t="s">
        <v>41</v>
      </c>
    </row>
    <row r="54" spans="2:5" x14ac:dyDescent="0.25">
      <c r="B54" s="25">
        <v>52</v>
      </c>
      <c r="C54" s="25">
        <v>545</v>
      </c>
      <c r="D54" s="1" t="s">
        <v>43</v>
      </c>
      <c r="E54" s="1" t="s">
        <v>43</v>
      </c>
    </row>
    <row r="55" spans="2:5" x14ac:dyDescent="0.25">
      <c r="B55" s="25">
        <v>53</v>
      </c>
      <c r="C55" s="25">
        <v>552</v>
      </c>
      <c r="D55" s="1" t="s">
        <v>35</v>
      </c>
      <c r="E55" s="1" t="s">
        <v>35</v>
      </c>
    </row>
    <row r="56" spans="2:5" x14ac:dyDescent="0.25">
      <c r="B56" s="25">
        <v>54</v>
      </c>
      <c r="C56" s="25">
        <v>553</v>
      </c>
      <c r="D56" s="1" t="s">
        <v>133</v>
      </c>
      <c r="E56" s="1" t="s">
        <v>44</v>
      </c>
    </row>
    <row r="57" spans="2:5" x14ac:dyDescent="0.25">
      <c r="B57" s="25">
        <v>55</v>
      </c>
      <c r="C57" s="25">
        <v>554</v>
      </c>
      <c r="D57" s="1" t="s">
        <v>37</v>
      </c>
      <c r="E57" s="1" t="s">
        <v>37</v>
      </c>
    </row>
    <row r="58" spans="2:5" x14ac:dyDescent="0.25">
      <c r="B58" s="25">
        <v>56</v>
      </c>
      <c r="C58" s="25">
        <v>565</v>
      </c>
      <c r="D58" s="1" t="s">
        <v>47</v>
      </c>
      <c r="E58" s="1" t="s">
        <v>47</v>
      </c>
    </row>
    <row r="59" spans="2:5" x14ac:dyDescent="0.25">
      <c r="B59" s="25">
        <v>57</v>
      </c>
      <c r="C59" s="25">
        <v>566</v>
      </c>
      <c r="D59" s="1" t="s">
        <v>34</v>
      </c>
      <c r="E59" s="1" t="s">
        <v>34</v>
      </c>
    </row>
    <row r="60" spans="2:5" x14ac:dyDescent="0.25">
      <c r="B60" s="25">
        <v>58</v>
      </c>
      <c r="C60" s="25">
        <v>568</v>
      </c>
      <c r="D60" s="1" t="s">
        <v>36</v>
      </c>
      <c r="E60" s="1" t="s">
        <v>36</v>
      </c>
    </row>
    <row r="61" spans="2:5" x14ac:dyDescent="0.25">
      <c r="B61" s="25">
        <v>59</v>
      </c>
      <c r="C61" s="25">
        <v>571</v>
      </c>
      <c r="D61" s="1" t="s">
        <v>44</v>
      </c>
      <c r="E61" s="1" t="s">
        <v>44</v>
      </c>
    </row>
    <row r="62" spans="2:5" x14ac:dyDescent="0.25">
      <c r="B62" s="25">
        <v>60</v>
      </c>
      <c r="C62" s="25">
        <v>573</v>
      </c>
      <c r="D62" s="1" t="s">
        <v>40</v>
      </c>
      <c r="E62" s="1" t="s">
        <v>40</v>
      </c>
    </row>
    <row r="63" spans="2:5" x14ac:dyDescent="0.25">
      <c r="B63" s="25">
        <v>61</v>
      </c>
      <c r="C63" s="25">
        <v>575</v>
      </c>
      <c r="D63" s="1" t="s">
        <v>134</v>
      </c>
      <c r="E63" s="1" t="s">
        <v>36</v>
      </c>
    </row>
    <row r="64" spans="2:5" x14ac:dyDescent="0.25">
      <c r="B64" s="25">
        <v>62</v>
      </c>
      <c r="C64" s="25">
        <v>576</v>
      </c>
      <c r="D64" s="1" t="s">
        <v>135</v>
      </c>
      <c r="E64" s="1" t="s">
        <v>40</v>
      </c>
    </row>
    <row r="65" spans="2:5" x14ac:dyDescent="0.25">
      <c r="B65" s="25">
        <v>63</v>
      </c>
      <c r="C65" s="25">
        <v>601</v>
      </c>
      <c r="D65" s="1" t="s">
        <v>92</v>
      </c>
      <c r="E65" s="1" t="s">
        <v>92</v>
      </c>
    </row>
    <row r="66" spans="2:5" x14ac:dyDescent="0.25">
      <c r="B66" s="25">
        <v>64</v>
      </c>
      <c r="C66" s="25">
        <v>611</v>
      </c>
      <c r="D66" s="1" t="s">
        <v>74</v>
      </c>
      <c r="E66" s="1" t="s">
        <v>74</v>
      </c>
    </row>
    <row r="67" spans="2:5" x14ac:dyDescent="0.25">
      <c r="B67" s="25">
        <v>65</v>
      </c>
      <c r="C67" s="25">
        <v>614</v>
      </c>
      <c r="D67" s="1" t="s">
        <v>136</v>
      </c>
      <c r="E67" s="28" t="s">
        <v>93</v>
      </c>
    </row>
    <row r="68" spans="2:5" x14ac:dyDescent="0.25">
      <c r="B68" s="25">
        <v>66</v>
      </c>
      <c r="C68" s="25">
        <v>622</v>
      </c>
      <c r="D68" s="1" t="s">
        <v>79</v>
      </c>
      <c r="E68" s="1" t="s">
        <v>79</v>
      </c>
    </row>
    <row r="69" spans="2:5" x14ac:dyDescent="0.25">
      <c r="B69" s="25">
        <v>67</v>
      </c>
      <c r="C69" s="25">
        <v>625</v>
      </c>
      <c r="D69" s="1" t="s">
        <v>86</v>
      </c>
      <c r="E69" s="1" t="s">
        <v>86</v>
      </c>
    </row>
    <row r="70" spans="2:5" x14ac:dyDescent="0.25">
      <c r="B70" s="25">
        <v>68</v>
      </c>
      <c r="C70" s="25">
        <v>631</v>
      </c>
      <c r="D70" s="1" t="s">
        <v>137</v>
      </c>
      <c r="E70" s="28" t="s">
        <v>85</v>
      </c>
    </row>
    <row r="71" spans="2:5" x14ac:dyDescent="0.25">
      <c r="B71" s="25">
        <v>69</v>
      </c>
      <c r="C71" s="25">
        <v>634</v>
      </c>
      <c r="D71" s="1" t="s">
        <v>138</v>
      </c>
      <c r="E71" s="1" t="s">
        <v>90</v>
      </c>
    </row>
    <row r="72" spans="2:5" x14ac:dyDescent="0.25">
      <c r="B72" s="25">
        <v>70</v>
      </c>
      <c r="C72" s="25">
        <v>635</v>
      </c>
      <c r="D72" s="1" t="s">
        <v>139</v>
      </c>
      <c r="E72" s="1" t="s">
        <v>93</v>
      </c>
    </row>
    <row r="73" spans="2:5" x14ac:dyDescent="0.25">
      <c r="B73" s="25">
        <v>71</v>
      </c>
      <c r="C73" s="25">
        <v>641</v>
      </c>
      <c r="D73" s="1" t="s">
        <v>89</v>
      </c>
      <c r="E73" s="1" t="s">
        <v>89</v>
      </c>
    </row>
    <row r="74" spans="2:5" x14ac:dyDescent="0.25">
      <c r="B74" s="25">
        <v>72</v>
      </c>
      <c r="C74" s="25">
        <v>644</v>
      </c>
      <c r="D74" s="1" t="s">
        <v>140</v>
      </c>
      <c r="E74" s="1" t="s">
        <v>86</v>
      </c>
    </row>
    <row r="75" spans="2:5" x14ac:dyDescent="0.25">
      <c r="B75" s="25">
        <v>73</v>
      </c>
      <c r="C75" s="25">
        <v>646</v>
      </c>
      <c r="D75" s="1" t="s">
        <v>87</v>
      </c>
      <c r="E75" s="1" t="s">
        <v>87</v>
      </c>
    </row>
    <row r="76" spans="2:5" x14ac:dyDescent="0.25">
      <c r="B76" s="25">
        <v>74</v>
      </c>
      <c r="C76" s="25">
        <v>655</v>
      </c>
      <c r="D76" s="1" t="s">
        <v>83</v>
      </c>
      <c r="E76" s="1" t="s">
        <v>83</v>
      </c>
    </row>
    <row r="77" spans="2:5" x14ac:dyDescent="0.25">
      <c r="B77" s="25">
        <v>75</v>
      </c>
      <c r="C77" s="25">
        <v>656</v>
      </c>
      <c r="D77" s="1" t="s">
        <v>94</v>
      </c>
      <c r="E77" s="1" t="s">
        <v>94</v>
      </c>
    </row>
    <row r="78" spans="2:5" x14ac:dyDescent="0.25">
      <c r="B78" s="26">
        <v>76</v>
      </c>
      <c r="C78" s="26">
        <v>664</v>
      </c>
      <c r="D78" s="2" t="s">
        <v>75</v>
      </c>
      <c r="E78" s="2" t="s">
        <v>75</v>
      </c>
    </row>
  </sheetData>
  <sheetProtection password="D332" sheet="1" objects="1" scenarios="1"/>
  <phoneticPr fontId="2" type="noConversion"/>
  <pageMargins left="0.75" right="0.75" top="0.35" bottom="0.54" header="0.17" footer="0.21"/>
  <pageSetup paperSize="9" orientation="portrait" r:id="rId1"/>
  <headerFooter alignWithMargins="0">
    <oddFooter>&amp;L&amp;Z&amp;F&amp;A&amp;C&amp;P/&amp;N&amp;R&amp;D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indexed="31"/>
    <pageSetUpPr fitToPage="1"/>
  </sheetPr>
  <dimension ref="A1:P93"/>
  <sheetViews>
    <sheetView showGridLines="0" workbookViewId="0">
      <pane xSplit="3" ySplit="3" topLeftCell="D16" activePane="bottomRight" state="frozen"/>
      <selection pane="topRight" activeCell="D1" sqref="D1"/>
      <selection pane="bottomLeft" activeCell="A4" sqref="A4"/>
      <selection pane="bottomRight" activeCell="P8" sqref="P8"/>
    </sheetView>
  </sheetViews>
  <sheetFormatPr defaultColWidth="9.109375" defaultRowHeight="13.2" x14ac:dyDescent="0.25"/>
  <cols>
    <col min="1" max="1" width="7" style="5" customWidth="1"/>
    <col min="2" max="2" width="22.88671875" style="5" customWidth="1"/>
    <col min="3" max="3" width="15.109375" style="5" customWidth="1"/>
    <col min="4" max="15" width="7.6640625" style="5" customWidth="1"/>
    <col min="16" max="16" width="8.6640625" style="5" customWidth="1"/>
    <col min="17" max="16384" width="9.109375" style="5"/>
  </cols>
  <sheetData>
    <row r="1" spans="1:16" ht="17.399999999999999" x14ac:dyDescent="0.3">
      <c r="A1" s="20" t="s">
        <v>10</v>
      </c>
    </row>
    <row r="2" spans="1:16" x14ac:dyDescent="0.25">
      <c r="D2" s="223">
        <v>1</v>
      </c>
      <c r="E2" s="223">
        <v>2</v>
      </c>
      <c r="F2" s="223">
        <v>3</v>
      </c>
      <c r="G2" s="223">
        <v>4</v>
      </c>
      <c r="H2" s="223">
        <v>5</v>
      </c>
      <c r="I2" s="223">
        <v>6</v>
      </c>
      <c r="J2" s="223">
        <v>7</v>
      </c>
      <c r="K2" s="223">
        <v>8</v>
      </c>
      <c r="L2" s="223">
        <v>9</v>
      </c>
      <c r="M2" s="223">
        <v>10</v>
      </c>
      <c r="N2" s="223">
        <v>11</v>
      </c>
      <c r="O2" s="223">
        <v>12</v>
      </c>
      <c r="P2" s="223"/>
    </row>
    <row r="3" spans="1:16" x14ac:dyDescent="0.25">
      <c r="A3" s="6" t="s">
        <v>11</v>
      </c>
      <c r="B3" s="7" t="s">
        <v>12</v>
      </c>
      <c r="C3" s="8" t="s">
        <v>108</v>
      </c>
      <c r="D3" s="224" t="s">
        <v>104</v>
      </c>
      <c r="E3" s="224" t="s">
        <v>105</v>
      </c>
      <c r="F3" s="224" t="s">
        <v>106</v>
      </c>
      <c r="G3" s="224" t="s">
        <v>95</v>
      </c>
      <c r="H3" s="224" t="s">
        <v>96</v>
      </c>
      <c r="I3" s="224" t="s">
        <v>97</v>
      </c>
      <c r="J3" s="224" t="s">
        <v>98</v>
      </c>
      <c r="K3" s="224" t="s">
        <v>99</v>
      </c>
      <c r="L3" s="224" t="s">
        <v>100</v>
      </c>
      <c r="M3" s="224" t="s">
        <v>101</v>
      </c>
      <c r="N3" s="224" t="s">
        <v>102</v>
      </c>
      <c r="O3" s="224" t="s">
        <v>103</v>
      </c>
      <c r="P3" s="224" t="s">
        <v>107</v>
      </c>
    </row>
    <row r="4" spans="1:16" x14ac:dyDescent="0.25">
      <c r="A4" s="9">
        <v>1</v>
      </c>
      <c r="B4" s="10" t="s">
        <v>13</v>
      </c>
      <c r="C4" s="10" t="s">
        <v>13</v>
      </c>
      <c r="D4" s="11">
        <v>93.2</v>
      </c>
      <c r="E4" s="11">
        <v>113.7</v>
      </c>
      <c r="F4" s="11">
        <v>163.69999999999999</v>
      </c>
      <c r="G4" s="11">
        <v>195.1</v>
      </c>
      <c r="H4" s="11">
        <v>178.6</v>
      </c>
      <c r="I4" s="11">
        <v>127.1</v>
      </c>
      <c r="J4" s="11">
        <v>113.9</v>
      </c>
      <c r="K4" s="11">
        <v>109.8</v>
      </c>
      <c r="L4" s="11">
        <v>115.7</v>
      </c>
      <c r="M4" s="11">
        <v>111.4</v>
      </c>
      <c r="N4" s="11">
        <v>88.6</v>
      </c>
      <c r="O4" s="11">
        <v>81.5</v>
      </c>
      <c r="P4" s="11">
        <f>SUM(D4:O4)</f>
        <v>1492.3000000000002</v>
      </c>
    </row>
    <row r="5" spans="1:16" x14ac:dyDescent="0.25">
      <c r="A5" s="13">
        <v>2</v>
      </c>
      <c r="B5" s="14" t="s">
        <v>14</v>
      </c>
      <c r="C5" s="14" t="s">
        <v>13</v>
      </c>
      <c r="D5" s="15">
        <v>87</v>
      </c>
      <c r="E5" s="15">
        <v>109.6</v>
      </c>
      <c r="F5" s="15">
        <v>154.1</v>
      </c>
      <c r="G5" s="15">
        <v>175</v>
      </c>
      <c r="H5" s="15">
        <v>153.5</v>
      </c>
      <c r="I5" s="15">
        <v>96.1</v>
      </c>
      <c r="J5" s="15">
        <v>87.6</v>
      </c>
      <c r="K5" s="15">
        <v>86.3</v>
      </c>
      <c r="L5" s="15">
        <v>99.6</v>
      </c>
      <c r="M5" s="15">
        <v>103.6</v>
      </c>
      <c r="N5" s="15">
        <v>88.6</v>
      </c>
      <c r="O5" s="15">
        <v>82.1</v>
      </c>
      <c r="P5" s="15">
        <f t="shared" ref="P5:P68" si="0">SUM(D5:O5)</f>
        <v>1323.0999999999997</v>
      </c>
    </row>
    <row r="6" spans="1:16" x14ac:dyDescent="0.25">
      <c r="A6" s="13">
        <v>3</v>
      </c>
      <c r="B6" s="14" t="s">
        <v>15</v>
      </c>
      <c r="C6" s="14" t="s">
        <v>15</v>
      </c>
      <c r="D6" s="15">
        <v>89.1</v>
      </c>
      <c r="E6" s="15">
        <v>118.2</v>
      </c>
      <c r="F6" s="15">
        <v>155.5</v>
      </c>
      <c r="G6" s="15">
        <v>171.7</v>
      </c>
      <c r="H6" s="15">
        <v>141.1</v>
      </c>
      <c r="I6" s="15">
        <v>110</v>
      </c>
      <c r="J6" s="15">
        <v>97</v>
      </c>
      <c r="K6" s="15">
        <v>86</v>
      </c>
      <c r="L6" s="15">
        <v>90</v>
      </c>
      <c r="M6" s="15">
        <v>89.7</v>
      </c>
      <c r="N6" s="15">
        <v>81.7</v>
      </c>
      <c r="O6" s="15">
        <v>79.099999999999994</v>
      </c>
      <c r="P6" s="15">
        <f t="shared" si="0"/>
        <v>1309.0999999999999</v>
      </c>
    </row>
    <row r="7" spans="1:16" x14ac:dyDescent="0.25">
      <c r="A7" s="13">
        <v>4</v>
      </c>
      <c r="B7" s="14" t="s">
        <v>16</v>
      </c>
      <c r="C7" s="14" t="s">
        <v>16</v>
      </c>
      <c r="D7" s="15">
        <v>95.5</v>
      </c>
      <c r="E7" s="15">
        <v>115.4</v>
      </c>
      <c r="F7" s="15">
        <v>165.6</v>
      </c>
      <c r="G7" s="15">
        <v>180.5</v>
      </c>
      <c r="H7" s="15">
        <v>158.5</v>
      </c>
      <c r="I7" s="15">
        <v>136.9</v>
      </c>
      <c r="J7" s="15">
        <v>123.7</v>
      </c>
      <c r="K7" s="15">
        <v>115.8</v>
      </c>
      <c r="L7" s="15">
        <v>106</v>
      </c>
      <c r="M7" s="15">
        <v>99.9</v>
      </c>
      <c r="N7" s="15">
        <v>86.9</v>
      </c>
      <c r="O7" s="15">
        <v>87.1</v>
      </c>
      <c r="P7" s="15">
        <f t="shared" si="0"/>
        <v>1471.8000000000002</v>
      </c>
    </row>
    <row r="8" spans="1:16" x14ac:dyDescent="0.25">
      <c r="A8" s="13">
        <v>5</v>
      </c>
      <c r="B8" s="14" t="s">
        <v>17</v>
      </c>
      <c r="C8" s="14" t="s">
        <v>17</v>
      </c>
      <c r="D8" s="15">
        <v>108.1</v>
      </c>
      <c r="E8" s="15">
        <v>128.69999999999999</v>
      </c>
      <c r="F8" s="15">
        <v>171.7</v>
      </c>
      <c r="G8" s="15">
        <v>189.4</v>
      </c>
      <c r="H8" s="15">
        <v>178.6</v>
      </c>
      <c r="I8" s="15">
        <v>143.69999999999999</v>
      </c>
      <c r="J8" s="15">
        <v>129.6</v>
      </c>
      <c r="K8" s="15">
        <v>126.3</v>
      </c>
      <c r="L8" s="15">
        <v>128.80000000000001</v>
      </c>
      <c r="M8" s="15">
        <v>129</v>
      </c>
      <c r="N8" s="15">
        <v>106.8</v>
      </c>
      <c r="O8" s="15">
        <v>98.3</v>
      </c>
      <c r="P8" s="15">
        <f t="shared" si="0"/>
        <v>1638.9999999999998</v>
      </c>
    </row>
    <row r="9" spans="1:16" x14ac:dyDescent="0.25">
      <c r="A9" s="13">
        <v>6</v>
      </c>
      <c r="B9" s="14" t="s">
        <v>18</v>
      </c>
      <c r="C9" s="14" t="s">
        <v>18</v>
      </c>
      <c r="D9" s="15">
        <v>89.8</v>
      </c>
      <c r="E9" s="15">
        <v>112.1</v>
      </c>
      <c r="F9" s="15">
        <v>159.30000000000001</v>
      </c>
      <c r="G9" s="15">
        <v>179.2</v>
      </c>
      <c r="H9" s="15">
        <v>164.2</v>
      </c>
      <c r="I9" s="15">
        <v>136.69999999999999</v>
      </c>
      <c r="J9" s="15">
        <v>127.2</v>
      </c>
      <c r="K9" s="15">
        <v>117.5</v>
      </c>
      <c r="L9" s="15">
        <v>107.7</v>
      </c>
      <c r="M9" s="15">
        <v>100.1</v>
      </c>
      <c r="N9" s="15">
        <v>87</v>
      </c>
      <c r="O9" s="15">
        <v>81.3</v>
      </c>
      <c r="P9" s="15">
        <f t="shared" si="0"/>
        <v>1462.1</v>
      </c>
    </row>
    <row r="10" spans="1:16" x14ac:dyDescent="0.25">
      <c r="A10" s="13">
        <v>7</v>
      </c>
      <c r="B10" s="14" t="s">
        <v>19</v>
      </c>
      <c r="C10" s="14" t="s">
        <v>19</v>
      </c>
      <c r="D10" s="15">
        <v>109.5</v>
      </c>
      <c r="E10" s="15">
        <v>142.19999999999999</v>
      </c>
      <c r="F10" s="15">
        <v>205</v>
      </c>
      <c r="G10" s="15">
        <v>216.8</v>
      </c>
      <c r="H10" s="15">
        <v>197</v>
      </c>
      <c r="I10" s="15">
        <v>162.1</v>
      </c>
      <c r="J10" s="15">
        <v>149.30000000000001</v>
      </c>
      <c r="K10" s="15">
        <v>136.69999999999999</v>
      </c>
      <c r="L10" s="15">
        <v>118.1</v>
      </c>
      <c r="M10" s="15">
        <v>107.5</v>
      </c>
      <c r="N10" s="15">
        <v>94.4</v>
      </c>
      <c r="O10" s="15">
        <v>95.8</v>
      </c>
      <c r="P10" s="15">
        <f t="shared" si="0"/>
        <v>1734.3999999999999</v>
      </c>
    </row>
    <row r="11" spans="1:16" x14ac:dyDescent="0.25">
      <c r="A11" s="13">
        <v>8</v>
      </c>
      <c r="B11" s="14" t="s">
        <v>20</v>
      </c>
      <c r="C11" s="14" t="s">
        <v>20</v>
      </c>
      <c r="D11" s="15">
        <v>106.7</v>
      </c>
      <c r="E11" s="15">
        <v>123.5</v>
      </c>
      <c r="F11" s="15">
        <v>182.1</v>
      </c>
      <c r="G11" s="15">
        <v>200.8</v>
      </c>
      <c r="H11" s="15">
        <v>186.3</v>
      </c>
      <c r="I11" s="15">
        <v>153.1</v>
      </c>
      <c r="J11" s="15">
        <v>144.4</v>
      </c>
      <c r="K11" s="15">
        <v>133.19999999999999</v>
      </c>
      <c r="L11" s="15">
        <v>126.1</v>
      </c>
      <c r="M11" s="15">
        <v>120.9</v>
      </c>
      <c r="N11" s="15">
        <v>105</v>
      </c>
      <c r="O11" s="15">
        <v>100.2</v>
      </c>
      <c r="P11" s="15">
        <f t="shared" si="0"/>
        <v>1682.3</v>
      </c>
    </row>
    <row r="12" spans="1:16" x14ac:dyDescent="0.25">
      <c r="A12" s="13">
        <v>9</v>
      </c>
      <c r="B12" s="14" t="s">
        <v>21</v>
      </c>
      <c r="C12" s="14" t="s">
        <v>21</v>
      </c>
      <c r="D12" s="15">
        <v>81.3</v>
      </c>
      <c r="E12" s="15">
        <v>90.8</v>
      </c>
      <c r="F12" s="15">
        <v>120.6</v>
      </c>
      <c r="G12" s="15">
        <v>142.19999999999999</v>
      </c>
      <c r="H12" s="15">
        <v>137.19999999999999</v>
      </c>
      <c r="I12" s="15">
        <v>111.7</v>
      </c>
      <c r="J12" s="15">
        <v>101.1</v>
      </c>
      <c r="K12" s="15">
        <v>96</v>
      </c>
      <c r="L12" s="15">
        <v>99.4</v>
      </c>
      <c r="M12" s="15">
        <v>99.9</v>
      </c>
      <c r="N12" s="15">
        <v>85.2</v>
      </c>
      <c r="O12" s="15">
        <v>79.099999999999994</v>
      </c>
      <c r="P12" s="15">
        <f t="shared" si="0"/>
        <v>1244.5</v>
      </c>
    </row>
    <row r="13" spans="1:16" x14ac:dyDescent="0.25">
      <c r="A13" s="13">
        <v>10</v>
      </c>
      <c r="B13" s="19" t="s">
        <v>141</v>
      </c>
      <c r="C13" s="14" t="s">
        <v>25</v>
      </c>
      <c r="D13" s="15">
        <v>92.9</v>
      </c>
      <c r="E13" s="15">
        <v>110.4</v>
      </c>
      <c r="F13" s="15">
        <v>148.80000000000001</v>
      </c>
      <c r="G13" s="15">
        <v>167.2</v>
      </c>
      <c r="H13" s="15">
        <v>162.30000000000001</v>
      </c>
      <c r="I13" s="15">
        <v>132.6</v>
      </c>
      <c r="J13" s="15">
        <v>118.5</v>
      </c>
      <c r="K13" s="15">
        <v>116.7</v>
      </c>
      <c r="L13" s="15">
        <v>121.9</v>
      </c>
      <c r="M13" s="15">
        <v>114.2</v>
      </c>
      <c r="N13" s="15">
        <v>93.9</v>
      </c>
      <c r="O13" s="15">
        <v>85.1</v>
      </c>
      <c r="P13" s="15">
        <f t="shared" si="0"/>
        <v>1464.5</v>
      </c>
    </row>
    <row r="14" spans="1:16" x14ac:dyDescent="0.25">
      <c r="A14" s="13">
        <v>11</v>
      </c>
      <c r="B14" s="14" t="s">
        <v>22</v>
      </c>
      <c r="C14" s="14" t="s">
        <v>21</v>
      </c>
      <c r="D14" s="15">
        <v>119.7</v>
      </c>
      <c r="E14" s="15">
        <v>102.3</v>
      </c>
      <c r="F14" s="15">
        <v>115.1</v>
      </c>
      <c r="G14" s="15">
        <v>127.2</v>
      </c>
      <c r="H14" s="15">
        <v>115.3</v>
      </c>
      <c r="I14" s="15">
        <v>87.4</v>
      </c>
      <c r="J14" s="15">
        <v>98.9</v>
      </c>
      <c r="K14" s="15">
        <v>99.1</v>
      </c>
      <c r="L14" s="15">
        <v>92</v>
      </c>
      <c r="M14" s="15">
        <v>101.5</v>
      </c>
      <c r="N14" s="15">
        <v>101.8</v>
      </c>
      <c r="O14" s="15">
        <v>89.6</v>
      </c>
      <c r="P14" s="15">
        <f t="shared" si="0"/>
        <v>1249.8999999999999</v>
      </c>
    </row>
    <row r="15" spans="1:16" x14ac:dyDescent="0.25">
      <c r="A15" s="13">
        <v>12</v>
      </c>
      <c r="B15" s="14" t="s">
        <v>23</v>
      </c>
      <c r="C15" s="14" t="s">
        <v>23</v>
      </c>
      <c r="D15" s="15">
        <v>111.7</v>
      </c>
      <c r="E15" s="15">
        <v>120.9</v>
      </c>
      <c r="F15" s="15">
        <v>163.1</v>
      </c>
      <c r="G15" s="15">
        <v>182.2</v>
      </c>
      <c r="H15" s="15">
        <v>172.6</v>
      </c>
      <c r="I15" s="15">
        <v>137.19999999999999</v>
      </c>
      <c r="J15" s="15">
        <v>123.6</v>
      </c>
      <c r="K15" s="15">
        <v>121</v>
      </c>
      <c r="L15" s="15">
        <v>121.9</v>
      </c>
      <c r="M15" s="15">
        <v>124.5</v>
      </c>
      <c r="N15" s="15">
        <v>114.9</v>
      </c>
      <c r="O15" s="15">
        <v>113.4</v>
      </c>
      <c r="P15" s="15">
        <f t="shared" si="0"/>
        <v>1607.0000000000005</v>
      </c>
    </row>
    <row r="16" spans="1:16" x14ac:dyDescent="0.25">
      <c r="A16" s="13">
        <v>13</v>
      </c>
      <c r="B16" s="14" t="s">
        <v>24</v>
      </c>
      <c r="C16" s="14" t="s">
        <v>24</v>
      </c>
      <c r="D16" s="15">
        <v>108.6</v>
      </c>
      <c r="E16" s="15">
        <v>104.3</v>
      </c>
      <c r="F16" s="15">
        <v>167.1</v>
      </c>
      <c r="G16" s="15">
        <v>168.3</v>
      </c>
      <c r="H16" s="15">
        <v>161.1</v>
      </c>
      <c r="I16" s="15">
        <v>149.1</v>
      </c>
      <c r="J16" s="15">
        <v>170.6</v>
      </c>
      <c r="K16" s="15">
        <v>148.1</v>
      </c>
      <c r="L16" s="15">
        <v>110.6</v>
      </c>
      <c r="M16" s="15">
        <v>118.3</v>
      </c>
      <c r="N16" s="15">
        <v>119.5</v>
      </c>
      <c r="O16" s="15">
        <v>113.3</v>
      </c>
      <c r="P16" s="15">
        <f t="shared" si="0"/>
        <v>1638.8999999999996</v>
      </c>
    </row>
    <row r="17" spans="1:16" x14ac:dyDescent="0.25">
      <c r="A17" s="13">
        <v>14</v>
      </c>
      <c r="B17" s="14" t="s">
        <v>25</v>
      </c>
      <c r="C17" s="14" t="s">
        <v>25</v>
      </c>
      <c r="D17" s="15">
        <v>124.4</v>
      </c>
      <c r="E17" s="15">
        <v>168.9</v>
      </c>
      <c r="F17" s="15">
        <v>241</v>
      </c>
      <c r="G17" s="15">
        <v>251.9</v>
      </c>
      <c r="H17" s="15">
        <v>204.3</v>
      </c>
      <c r="I17" s="15">
        <v>152.80000000000001</v>
      </c>
      <c r="J17" s="15">
        <v>150.4</v>
      </c>
      <c r="K17" s="15">
        <v>141.1</v>
      </c>
      <c r="L17" s="15">
        <v>126.4</v>
      </c>
      <c r="M17" s="15">
        <v>107.6</v>
      </c>
      <c r="N17" s="15">
        <v>99.6</v>
      </c>
      <c r="O17" s="15">
        <v>102.8</v>
      </c>
      <c r="P17" s="15">
        <f t="shared" si="0"/>
        <v>1871.1999999999998</v>
      </c>
    </row>
    <row r="18" spans="1:16" x14ac:dyDescent="0.25">
      <c r="A18" s="13">
        <v>15</v>
      </c>
      <c r="B18" s="14" t="s">
        <v>26</v>
      </c>
      <c r="C18" s="14" t="s">
        <v>25</v>
      </c>
      <c r="D18" s="15">
        <v>119.8</v>
      </c>
      <c r="E18" s="15">
        <v>144.80000000000001</v>
      </c>
      <c r="F18" s="15">
        <v>196.9</v>
      </c>
      <c r="G18" s="15">
        <v>212</v>
      </c>
      <c r="H18" s="15">
        <v>164.9</v>
      </c>
      <c r="I18" s="15">
        <v>103.6</v>
      </c>
      <c r="J18" s="15">
        <v>95</v>
      </c>
      <c r="K18" s="15">
        <v>88.1</v>
      </c>
      <c r="L18" s="15">
        <v>103.8</v>
      </c>
      <c r="M18" s="15">
        <v>122.3</v>
      </c>
      <c r="N18" s="15">
        <v>121.4</v>
      </c>
      <c r="O18" s="15">
        <v>118.3</v>
      </c>
      <c r="P18" s="15">
        <f t="shared" si="0"/>
        <v>1590.8999999999999</v>
      </c>
    </row>
    <row r="19" spans="1:16" x14ac:dyDescent="0.25">
      <c r="A19" s="13">
        <v>16</v>
      </c>
      <c r="B19" s="14" t="s">
        <v>27</v>
      </c>
      <c r="C19" s="14" t="s">
        <v>25</v>
      </c>
      <c r="D19" s="15">
        <v>110</v>
      </c>
      <c r="E19" s="15">
        <v>142.1</v>
      </c>
      <c r="F19" s="15">
        <v>188.3</v>
      </c>
      <c r="G19" s="15">
        <v>199.7</v>
      </c>
      <c r="H19" s="15">
        <v>166.8</v>
      </c>
      <c r="I19" s="15">
        <v>136</v>
      </c>
      <c r="J19" s="15">
        <v>137.9</v>
      </c>
      <c r="K19" s="15">
        <v>129.6</v>
      </c>
      <c r="L19" s="15">
        <v>120.9</v>
      </c>
      <c r="M19" s="15">
        <v>107.7</v>
      </c>
      <c r="N19" s="15">
        <v>96.7</v>
      </c>
      <c r="O19" s="15">
        <v>97.3</v>
      </c>
      <c r="P19" s="15">
        <f t="shared" si="0"/>
        <v>1633</v>
      </c>
    </row>
    <row r="20" spans="1:16" x14ac:dyDescent="0.25">
      <c r="A20" s="13">
        <v>17</v>
      </c>
      <c r="B20" s="14" t="s">
        <v>28</v>
      </c>
      <c r="C20" s="14" t="s">
        <v>25</v>
      </c>
      <c r="D20" s="15">
        <v>107.4</v>
      </c>
      <c r="E20" s="15">
        <v>123.1</v>
      </c>
      <c r="F20" s="15">
        <v>157.6</v>
      </c>
      <c r="G20" s="15">
        <v>158.30000000000001</v>
      </c>
      <c r="H20" s="15">
        <v>127.3</v>
      </c>
      <c r="I20" s="15">
        <v>90.9</v>
      </c>
      <c r="J20" s="15">
        <v>84.5</v>
      </c>
      <c r="K20" s="15">
        <v>73.900000000000006</v>
      </c>
      <c r="L20" s="15">
        <v>87.6</v>
      </c>
      <c r="M20" s="15">
        <v>96.5</v>
      </c>
      <c r="N20" s="15">
        <v>95.9</v>
      </c>
      <c r="O20" s="15">
        <v>98.9</v>
      </c>
      <c r="P20" s="15">
        <f t="shared" si="0"/>
        <v>1301.9000000000001</v>
      </c>
    </row>
    <row r="21" spans="1:16" x14ac:dyDescent="0.25">
      <c r="A21" s="13">
        <v>18</v>
      </c>
      <c r="B21" s="14" t="s">
        <v>29</v>
      </c>
      <c r="C21" s="14" t="s">
        <v>29</v>
      </c>
      <c r="D21" s="15">
        <v>109.8</v>
      </c>
      <c r="E21" s="15">
        <v>121.2</v>
      </c>
      <c r="F21" s="15">
        <v>162.80000000000001</v>
      </c>
      <c r="G21" s="15">
        <v>186.8</v>
      </c>
      <c r="H21" s="15">
        <v>179.9</v>
      </c>
      <c r="I21" s="15">
        <v>149.4</v>
      </c>
      <c r="J21" s="15">
        <v>141.19999999999999</v>
      </c>
      <c r="K21" s="15">
        <v>129.1</v>
      </c>
      <c r="L21" s="15">
        <v>120</v>
      </c>
      <c r="M21" s="15">
        <v>122.6</v>
      </c>
      <c r="N21" s="15">
        <v>113.3</v>
      </c>
      <c r="O21" s="15">
        <v>111.5</v>
      </c>
      <c r="P21" s="15">
        <f t="shared" si="0"/>
        <v>1647.5999999999997</v>
      </c>
    </row>
    <row r="22" spans="1:16" x14ac:dyDescent="0.25">
      <c r="A22" s="13">
        <v>19</v>
      </c>
      <c r="B22" s="14" t="s">
        <v>30</v>
      </c>
      <c r="C22" s="14" t="s">
        <v>30</v>
      </c>
      <c r="D22" s="15">
        <v>121.4</v>
      </c>
      <c r="E22" s="15">
        <v>132.69999999999999</v>
      </c>
      <c r="F22" s="15">
        <v>174</v>
      </c>
      <c r="G22" s="15">
        <v>184.3</v>
      </c>
      <c r="H22" s="15">
        <v>156.4</v>
      </c>
      <c r="I22" s="15">
        <v>130.1</v>
      </c>
      <c r="J22" s="15">
        <v>117.9</v>
      </c>
      <c r="K22" s="15">
        <v>106.1</v>
      </c>
      <c r="L22" s="15">
        <v>105.2</v>
      </c>
      <c r="M22" s="15">
        <v>119</v>
      </c>
      <c r="N22" s="15">
        <v>122.7</v>
      </c>
      <c r="O22" s="15">
        <v>126.5</v>
      </c>
      <c r="P22" s="15">
        <f t="shared" si="0"/>
        <v>1596.3000000000002</v>
      </c>
    </row>
    <row r="23" spans="1:16" x14ac:dyDescent="0.25">
      <c r="A23" s="13">
        <v>20</v>
      </c>
      <c r="B23" s="14" t="s">
        <v>31</v>
      </c>
      <c r="C23" s="14" t="s">
        <v>30</v>
      </c>
      <c r="D23" s="15">
        <v>124.3</v>
      </c>
      <c r="E23" s="15">
        <v>131.6</v>
      </c>
      <c r="F23" s="15">
        <v>164.7</v>
      </c>
      <c r="G23" s="15">
        <v>171.2</v>
      </c>
      <c r="H23" s="15">
        <v>165</v>
      </c>
      <c r="I23" s="15">
        <v>143</v>
      </c>
      <c r="J23" s="15">
        <v>134.30000000000001</v>
      </c>
      <c r="K23" s="15">
        <v>126.2</v>
      </c>
      <c r="L23" s="15">
        <v>122.7</v>
      </c>
      <c r="M23" s="15">
        <v>128.6</v>
      </c>
      <c r="N23" s="15">
        <v>124.2</v>
      </c>
      <c r="O23" s="15">
        <v>124.3</v>
      </c>
      <c r="P23" s="15">
        <f t="shared" si="0"/>
        <v>1660.1</v>
      </c>
    </row>
    <row r="24" spans="1:16" x14ac:dyDescent="0.25">
      <c r="A24" s="13">
        <v>21</v>
      </c>
      <c r="B24" s="14" t="s">
        <v>32</v>
      </c>
      <c r="C24" s="14" t="s">
        <v>30</v>
      </c>
      <c r="D24" s="15">
        <v>129</v>
      </c>
      <c r="E24" s="15">
        <v>143.30000000000001</v>
      </c>
      <c r="F24" s="15">
        <v>187.5</v>
      </c>
      <c r="G24" s="15">
        <v>186.7</v>
      </c>
      <c r="H24" s="15">
        <v>166.3</v>
      </c>
      <c r="I24" s="15">
        <v>144.69999999999999</v>
      </c>
      <c r="J24" s="15">
        <v>136.30000000000001</v>
      </c>
      <c r="K24" s="15">
        <v>126.1</v>
      </c>
      <c r="L24" s="15">
        <v>117.4</v>
      </c>
      <c r="M24" s="15">
        <v>126.4</v>
      </c>
      <c r="N24" s="15">
        <v>126.7</v>
      </c>
      <c r="O24" s="15">
        <v>130.5</v>
      </c>
      <c r="P24" s="15">
        <f t="shared" si="0"/>
        <v>1720.9</v>
      </c>
    </row>
    <row r="25" spans="1:16" x14ac:dyDescent="0.25">
      <c r="A25" s="13">
        <v>22</v>
      </c>
      <c r="B25" s="14" t="s">
        <v>33</v>
      </c>
      <c r="C25" s="14" t="s">
        <v>33</v>
      </c>
      <c r="D25" s="15">
        <v>106.2</v>
      </c>
      <c r="E25" s="15">
        <v>118.1</v>
      </c>
      <c r="F25" s="15">
        <v>149.30000000000001</v>
      </c>
      <c r="G25" s="15">
        <v>166.2</v>
      </c>
      <c r="H25" s="15">
        <v>155.6</v>
      </c>
      <c r="I25" s="15">
        <v>119.9</v>
      </c>
      <c r="J25" s="15">
        <v>115.2</v>
      </c>
      <c r="K25" s="15">
        <v>106.2</v>
      </c>
      <c r="L25" s="15">
        <v>105.3</v>
      </c>
      <c r="M25" s="15">
        <v>98.5</v>
      </c>
      <c r="N25" s="15">
        <v>91.7</v>
      </c>
      <c r="O25" s="15">
        <v>97.2</v>
      </c>
      <c r="P25" s="15">
        <f t="shared" si="0"/>
        <v>1429.4</v>
      </c>
    </row>
    <row r="26" spans="1:16" x14ac:dyDescent="0.25">
      <c r="A26" s="13">
        <v>23</v>
      </c>
      <c r="B26" s="14" t="s">
        <v>34</v>
      </c>
      <c r="C26" s="14" t="s">
        <v>34</v>
      </c>
      <c r="D26" s="15">
        <v>107.6</v>
      </c>
      <c r="E26" s="15">
        <v>115.6</v>
      </c>
      <c r="F26" s="15">
        <v>150.69999999999999</v>
      </c>
      <c r="G26" s="15">
        <v>170.4</v>
      </c>
      <c r="H26" s="15">
        <v>147.5</v>
      </c>
      <c r="I26" s="15">
        <v>117.7</v>
      </c>
      <c r="J26" s="15">
        <v>113.5</v>
      </c>
      <c r="K26" s="15">
        <v>102.6</v>
      </c>
      <c r="L26" s="15">
        <v>111</v>
      </c>
      <c r="M26" s="15">
        <v>120</v>
      </c>
      <c r="N26" s="15">
        <v>114.4</v>
      </c>
      <c r="O26" s="15">
        <v>107.8</v>
      </c>
      <c r="P26" s="15">
        <f t="shared" si="0"/>
        <v>1478.8</v>
      </c>
    </row>
    <row r="27" spans="1:16" x14ac:dyDescent="0.25">
      <c r="A27" s="13">
        <v>24</v>
      </c>
      <c r="B27" s="14" t="s">
        <v>35</v>
      </c>
      <c r="C27" s="14" t="s">
        <v>35</v>
      </c>
      <c r="D27" s="15">
        <v>113.3</v>
      </c>
      <c r="E27" s="15">
        <v>124.9</v>
      </c>
      <c r="F27" s="15">
        <v>159</v>
      </c>
      <c r="G27" s="15">
        <v>168</v>
      </c>
      <c r="H27" s="15">
        <v>149.30000000000001</v>
      </c>
      <c r="I27" s="15">
        <v>134.69999999999999</v>
      </c>
      <c r="J27" s="15">
        <v>128</v>
      </c>
      <c r="K27" s="15">
        <v>115.9</v>
      </c>
      <c r="L27" s="15">
        <v>104.9</v>
      </c>
      <c r="M27" s="15">
        <v>108.3</v>
      </c>
      <c r="N27" s="15">
        <v>102.6</v>
      </c>
      <c r="O27" s="15">
        <v>103.9</v>
      </c>
      <c r="P27" s="15">
        <f t="shared" si="0"/>
        <v>1512.8000000000002</v>
      </c>
    </row>
    <row r="28" spans="1:16" x14ac:dyDescent="0.25">
      <c r="A28" s="13">
        <v>25</v>
      </c>
      <c r="B28" s="14" t="s">
        <v>36</v>
      </c>
      <c r="C28" s="14" t="s">
        <v>36</v>
      </c>
      <c r="D28" s="15">
        <v>127.7</v>
      </c>
      <c r="E28" s="15">
        <v>136.80000000000001</v>
      </c>
      <c r="F28" s="15">
        <v>177.2</v>
      </c>
      <c r="G28" s="15">
        <v>187.8</v>
      </c>
      <c r="H28" s="15">
        <v>171.2</v>
      </c>
      <c r="I28" s="15">
        <v>146.19999999999999</v>
      </c>
      <c r="J28" s="15">
        <v>137.19999999999999</v>
      </c>
      <c r="K28" s="15">
        <v>130.5</v>
      </c>
      <c r="L28" s="15">
        <v>122.2</v>
      </c>
      <c r="M28" s="15">
        <v>130.1</v>
      </c>
      <c r="N28" s="15">
        <v>125.3</v>
      </c>
      <c r="O28" s="15">
        <v>123.2</v>
      </c>
      <c r="P28" s="15">
        <f t="shared" si="0"/>
        <v>1715.4</v>
      </c>
    </row>
    <row r="29" spans="1:16" x14ac:dyDescent="0.25">
      <c r="A29" s="13">
        <v>26</v>
      </c>
      <c r="B29" s="14" t="s">
        <v>37</v>
      </c>
      <c r="C29" s="14" t="s">
        <v>37</v>
      </c>
      <c r="D29" s="15">
        <v>151.4</v>
      </c>
      <c r="E29" s="15">
        <v>154.19999999999999</v>
      </c>
      <c r="F29" s="15">
        <v>198.2</v>
      </c>
      <c r="G29" s="15">
        <v>195</v>
      </c>
      <c r="H29" s="15">
        <v>157.69999999999999</v>
      </c>
      <c r="I29" s="15">
        <v>132.5</v>
      </c>
      <c r="J29" s="15">
        <v>132.1</v>
      </c>
      <c r="K29" s="15">
        <v>122</v>
      </c>
      <c r="L29" s="15">
        <v>120.4</v>
      </c>
      <c r="M29" s="15">
        <v>142.19999999999999</v>
      </c>
      <c r="N29" s="15">
        <v>142.30000000000001</v>
      </c>
      <c r="O29" s="15">
        <v>140.30000000000001</v>
      </c>
      <c r="P29" s="15">
        <f t="shared" si="0"/>
        <v>1788.3</v>
      </c>
    </row>
    <row r="30" spans="1:16" x14ac:dyDescent="0.25">
      <c r="A30" s="13">
        <v>27</v>
      </c>
      <c r="B30" s="14" t="s">
        <v>38</v>
      </c>
      <c r="C30" s="14" t="s">
        <v>38</v>
      </c>
      <c r="D30" s="15">
        <v>114.9</v>
      </c>
      <c r="E30" s="15">
        <v>116.5</v>
      </c>
      <c r="F30" s="15">
        <v>147.4</v>
      </c>
      <c r="G30" s="15">
        <v>152.9</v>
      </c>
      <c r="H30" s="15">
        <v>135.6</v>
      </c>
      <c r="I30" s="15">
        <v>102.1</v>
      </c>
      <c r="J30" s="15">
        <v>101.2</v>
      </c>
      <c r="K30" s="15">
        <v>96.1</v>
      </c>
      <c r="L30" s="15">
        <v>104.4</v>
      </c>
      <c r="M30" s="15">
        <v>116.8</v>
      </c>
      <c r="N30" s="15">
        <v>113.8</v>
      </c>
      <c r="O30" s="15">
        <v>109.3</v>
      </c>
      <c r="P30" s="15">
        <f t="shared" si="0"/>
        <v>1411</v>
      </c>
    </row>
    <row r="31" spans="1:16" x14ac:dyDescent="0.25">
      <c r="A31" s="13">
        <v>28</v>
      </c>
      <c r="B31" s="14" t="s">
        <v>39</v>
      </c>
      <c r="C31" s="14" t="s">
        <v>39</v>
      </c>
      <c r="D31" s="15">
        <v>134.80000000000001</v>
      </c>
      <c r="E31" s="15">
        <v>143.69999999999999</v>
      </c>
      <c r="F31" s="15">
        <v>192.1</v>
      </c>
      <c r="G31" s="15">
        <v>196.5</v>
      </c>
      <c r="H31" s="15">
        <v>178.4</v>
      </c>
      <c r="I31" s="15">
        <v>154.69999999999999</v>
      </c>
      <c r="J31" s="15">
        <v>150.6</v>
      </c>
      <c r="K31" s="15">
        <v>131.69999999999999</v>
      </c>
      <c r="L31" s="15">
        <v>121.8</v>
      </c>
      <c r="M31" s="15">
        <v>131.19999999999999</v>
      </c>
      <c r="N31" s="15">
        <v>132.69999999999999</v>
      </c>
      <c r="O31" s="15">
        <v>133.69999999999999</v>
      </c>
      <c r="P31" s="15">
        <f t="shared" si="0"/>
        <v>1801.9</v>
      </c>
    </row>
    <row r="32" spans="1:16" x14ac:dyDescent="0.25">
      <c r="A32" s="13">
        <v>29</v>
      </c>
      <c r="B32" s="14" t="s">
        <v>40</v>
      </c>
      <c r="C32" s="14" t="s">
        <v>40</v>
      </c>
      <c r="D32" s="15">
        <v>125</v>
      </c>
      <c r="E32" s="15">
        <v>128.6</v>
      </c>
      <c r="F32" s="15">
        <v>172.2</v>
      </c>
      <c r="G32" s="15">
        <v>170</v>
      </c>
      <c r="H32" s="15">
        <v>151</v>
      </c>
      <c r="I32" s="15">
        <v>124.9</v>
      </c>
      <c r="J32" s="15">
        <v>121.3</v>
      </c>
      <c r="K32" s="15">
        <v>110</v>
      </c>
      <c r="L32" s="15">
        <v>113.1</v>
      </c>
      <c r="M32" s="15">
        <v>122.1</v>
      </c>
      <c r="N32" s="15">
        <v>122.2</v>
      </c>
      <c r="O32" s="15">
        <v>118.6</v>
      </c>
      <c r="P32" s="15">
        <f t="shared" si="0"/>
        <v>1578.9999999999998</v>
      </c>
    </row>
    <row r="33" spans="1:16" x14ac:dyDescent="0.25">
      <c r="A33" s="13">
        <v>30</v>
      </c>
      <c r="B33" s="14" t="s">
        <v>41</v>
      </c>
      <c r="C33" s="14" t="s">
        <v>132</v>
      </c>
      <c r="D33" s="15">
        <v>129.19999999999999</v>
      </c>
      <c r="E33" s="15">
        <v>139</v>
      </c>
      <c r="F33" s="15">
        <v>182.3</v>
      </c>
      <c r="G33" s="15">
        <v>189.1</v>
      </c>
      <c r="H33" s="15">
        <v>166.8</v>
      </c>
      <c r="I33" s="15">
        <v>147.30000000000001</v>
      </c>
      <c r="J33" s="15">
        <v>143</v>
      </c>
      <c r="K33" s="15">
        <v>130.30000000000001</v>
      </c>
      <c r="L33" s="15">
        <v>122.1</v>
      </c>
      <c r="M33" s="15">
        <v>129.30000000000001</v>
      </c>
      <c r="N33" s="15">
        <v>124.9</v>
      </c>
      <c r="O33" s="15">
        <v>126.1</v>
      </c>
      <c r="P33" s="15">
        <f t="shared" si="0"/>
        <v>1729.3999999999999</v>
      </c>
    </row>
    <row r="34" spans="1:16" x14ac:dyDescent="0.25">
      <c r="A34" s="13">
        <v>31</v>
      </c>
      <c r="B34" s="19" t="s">
        <v>142</v>
      </c>
      <c r="C34" s="14" t="s">
        <v>129</v>
      </c>
      <c r="D34" s="15">
        <v>126.6</v>
      </c>
      <c r="E34" s="15">
        <v>135.1</v>
      </c>
      <c r="F34" s="15">
        <v>172.6</v>
      </c>
      <c r="G34" s="15">
        <v>141.9</v>
      </c>
      <c r="H34" s="15">
        <v>128.9</v>
      </c>
      <c r="I34" s="15">
        <v>109.2</v>
      </c>
      <c r="J34" s="15">
        <v>116.5</v>
      </c>
      <c r="K34" s="15">
        <v>124.9</v>
      </c>
      <c r="L34" s="15">
        <v>100.3</v>
      </c>
      <c r="M34" s="15">
        <v>127.9</v>
      </c>
      <c r="N34" s="15">
        <v>132</v>
      </c>
      <c r="O34" s="15">
        <v>138.30000000000001</v>
      </c>
      <c r="P34" s="15">
        <f t="shared" si="0"/>
        <v>1554.2</v>
      </c>
    </row>
    <row r="35" spans="1:16" x14ac:dyDescent="0.25">
      <c r="A35" s="13">
        <v>32</v>
      </c>
      <c r="B35" s="14" t="s">
        <v>42</v>
      </c>
      <c r="C35" s="14" t="s">
        <v>42</v>
      </c>
      <c r="D35" s="15">
        <v>147</v>
      </c>
      <c r="E35" s="15">
        <v>155.5</v>
      </c>
      <c r="F35" s="15">
        <v>206.7</v>
      </c>
      <c r="G35" s="15">
        <v>208.2</v>
      </c>
      <c r="H35" s="15">
        <v>180.1</v>
      </c>
      <c r="I35" s="15">
        <v>158.4</v>
      </c>
      <c r="J35" s="15">
        <v>154.5</v>
      </c>
      <c r="K35" s="15">
        <v>138.9</v>
      </c>
      <c r="L35" s="15">
        <v>127.8</v>
      </c>
      <c r="M35" s="15">
        <v>142.9</v>
      </c>
      <c r="N35" s="15">
        <v>148.5</v>
      </c>
      <c r="O35" s="15">
        <v>149.80000000000001</v>
      </c>
      <c r="P35" s="15">
        <f t="shared" si="0"/>
        <v>1918.3000000000002</v>
      </c>
    </row>
    <row r="36" spans="1:16" x14ac:dyDescent="0.25">
      <c r="A36" s="13">
        <v>33</v>
      </c>
      <c r="B36" s="14" t="s">
        <v>43</v>
      </c>
      <c r="C36" s="14" t="s">
        <v>43</v>
      </c>
      <c r="D36" s="15">
        <v>137.30000000000001</v>
      </c>
      <c r="E36" s="15">
        <v>138.1</v>
      </c>
      <c r="F36" s="15">
        <v>179.1</v>
      </c>
      <c r="G36" s="15">
        <v>177.3</v>
      </c>
      <c r="H36" s="15">
        <v>156.4</v>
      </c>
      <c r="I36" s="15">
        <v>131.6</v>
      </c>
      <c r="J36" s="15">
        <v>130.30000000000001</v>
      </c>
      <c r="K36" s="15">
        <v>116.4</v>
      </c>
      <c r="L36" s="15">
        <v>104.1</v>
      </c>
      <c r="M36" s="15">
        <v>124.3</v>
      </c>
      <c r="N36" s="15">
        <v>129.5</v>
      </c>
      <c r="O36" s="15">
        <v>134.9</v>
      </c>
      <c r="P36" s="15">
        <f t="shared" si="0"/>
        <v>1659.3</v>
      </c>
    </row>
    <row r="37" spans="1:16" x14ac:dyDescent="0.25">
      <c r="A37" s="13">
        <v>34</v>
      </c>
      <c r="B37" s="14" t="s">
        <v>44</v>
      </c>
      <c r="C37" s="14" t="s">
        <v>44</v>
      </c>
      <c r="D37" s="15">
        <v>154.4</v>
      </c>
      <c r="E37" s="15">
        <v>154.69999999999999</v>
      </c>
      <c r="F37" s="15">
        <v>194.7</v>
      </c>
      <c r="G37" s="15">
        <v>194.2</v>
      </c>
      <c r="H37" s="15">
        <v>176.6</v>
      </c>
      <c r="I37" s="15">
        <v>146.4</v>
      </c>
      <c r="J37" s="15">
        <v>144.9</v>
      </c>
      <c r="K37" s="15">
        <v>132.5</v>
      </c>
      <c r="L37" s="15">
        <v>120</v>
      </c>
      <c r="M37" s="15">
        <v>136.30000000000001</v>
      </c>
      <c r="N37" s="15">
        <v>146.30000000000001</v>
      </c>
      <c r="O37" s="15">
        <v>152.80000000000001</v>
      </c>
      <c r="P37" s="15">
        <f t="shared" si="0"/>
        <v>1853.8</v>
      </c>
    </row>
    <row r="38" spans="1:16" x14ac:dyDescent="0.25">
      <c r="A38" s="13">
        <v>35</v>
      </c>
      <c r="B38" s="14" t="s">
        <v>45</v>
      </c>
      <c r="C38" s="14" t="s">
        <v>45</v>
      </c>
      <c r="D38" s="15">
        <v>137.30000000000001</v>
      </c>
      <c r="E38" s="15">
        <v>143.9</v>
      </c>
      <c r="F38" s="15">
        <v>183.2</v>
      </c>
      <c r="G38" s="15">
        <v>183.4</v>
      </c>
      <c r="H38" s="15">
        <v>174.8</v>
      </c>
      <c r="I38" s="15">
        <v>163.4</v>
      </c>
      <c r="J38" s="15">
        <v>164.3</v>
      </c>
      <c r="K38" s="15">
        <v>151</v>
      </c>
      <c r="L38" s="15">
        <v>125.8</v>
      </c>
      <c r="M38" s="15">
        <v>125.6</v>
      </c>
      <c r="N38" s="15">
        <v>128.6</v>
      </c>
      <c r="O38" s="15">
        <v>135.9</v>
      </c>
      <c r="P38" s="15">
        <f t="shared" si="0"/>
        <v>1817.2</v>
      </c>
    </row>
    <row r="39" spans="1:16" x14ac:dyDescent="0.25">
      <c r="A39" s="13">
        <v>36</v>
      </c>
      <c r="B39" s="14" t="s">
        <v>46</v>
      </c>
      <c r="C39" s="14" t="s">
        <v>45</v>
      </c>
      <c r="D39" s="15">
        <v>128.6</v>
      </c>
      <c r="E39" s="15">
        <v>137.9</v>
      </c>
      <c r="F39" s="15">
        <v>180.7</v>
      </c>
      <c r="G39" s="15">
        <v>182.1</v>
      </c>
      <c r="H39" s="15">
        <v>175.6</v>
      </c>
      <c r="I39" s="15">
        <v>164.1</v>
      </c>
      <c r="J39" s="15">
        <v>162.9</v>
      </c>
      <c r="K39" s="15">
        <v>153.19999999999999</v>
      </c>
      <c r="L39" s="15">
        <v>134.69999999999999</v>
      </c>
      <c r="M39" s="15">
        <v>128.19999999999999</v>
      </c>
      <c r="N39" s="15">
        <v>120.2</v>
      </c>
      <c r="O39" s="15">
        <v>124.6</v>
      </c>
      <c r="P39" s="15">
        <f t="shared" si="0"/>
        <v>1792.8000000000002</v>
      </c>
    </row>
    <row r="40" spans="1:16" x14ac:dyDescent="0.25">
      <c r="A40" s="13">
        <v>37</v>
      </c>
      <c r="B40" s="14" t="s">
        <v>47</v>
      </c>
      <c r="C40" s="14" t="s">
        <v>47</v>
      </c>
      <c r="D40" s="15">
        <v>161.9</v>
      </c>
      <c r="E40" s="15">
        <v>158.4</v>
      </c>
      <c r="F40" s="15">
        <v>196.6</v>
      </c>
      <c r="G40" s="15">
        <v>186.3</v>
      </c>
      <c r="H40" s="15">
        <v>172.3</v>
      </c>
      <c r="I40" s="15">
        <v>150.69999999999999</v>
      </c>
      <c r="J40" s="15">
        <v>151.9</v>
      </c>
      <c r="K40" s="15">
        <v>145.19999999999999</v>
      </c>
      <c r="L40" s="15">
        <v>124.7</v>
      </c>
      <c r="M40" s="15">
        <v>138.19999999999999</v>
      </c>
      <c r="N40" s="15">
        <v>149.69999999999999</v>
      </c>
      <c r="O40" s="15">
        <v>155.5</v>
      </c>
      <c r="P40" s="15">
        <f t="shared" si="0"/>
        <v>1891.4000000000003</v>
      </c>
    </row>
    <row r="41" spans="1:16" x14ac:dyDescent="0.25">
      <c r="A41" s="13">
        <v>38</v>
      </c>
      <c r="B41" s="14" t="s">
        <v>48</v>
      </c>
      <c r="C41" s="14" t="s">
        <v>47</v>
      </c>
      <c r="D41" s="15">
        <v>145.6</v>
      </c>
      <c r="E41" s="15">
        <v>148.30000000000001</v>
      </c>
      <c r="F41" s="15">
        <v>190.6</v>
      </c>
      <c r="G41" s="15">
        <v>192</v>
      </c>
      <c r="H41" s="15">
        <v>177.6</v>
      </c>
      <c r="I41" s="15">
        <v>153.4</v>
      </c>
      <c r="J41" s="15">
        <v>150.69999999999999</v>
      </c>
      <c r="K41" s="15">
        <v>137.5</v>
      </c>
      <c r="L41" s="15">
        <v>121.1</v>
      </c>
      <c r="M41" s="15">
        <v>130.80000000000001</v>
      </c>
      <c r="N41" s="15">
        <v>138.19999999999999</v>
      </c>
      <c r="O41" s="15">
        <v>141.69999999999999</v>
      </c>
      <c r="P41" s="15">
        <f t="shared" si="0"/>
        <v>1827.5</v>
      </c>
    </row>
    <row r="42" spans="1:16" x14ac:dyDescent="0.25">
      <c r="A42" s="13">
        <v>39</v>
      </c>
      <c r="B42" s="14" t="s">
        <v>49</v>
      </c>
      <c r="C42" s="14" t="s">
        <v>131</v>
      </c>
      <c r="D42" s="15">
        <v>125.8</v>
      </c>
      <c r="E42" s="15">
        <v>130.5</v>
      </c>
      <c r="F42" s="15">
        <v>163.6</v>
      </c>
      <c r="G42" s="15">
        <v>160.69999999999999</v>
      </c>
      <c r="H42" s="15">
        <v>150.69999999999999</v>
      </c>
      <c r="I42" s="15">
        <v>133.5</v>
      </c>
      <c r="J42" s="15">
        <v>131.80000000000001</v>
      </c>
      <c r="K42" s="15">
        <v>123.5</v>
      </c>
      <c r="L42" s="15">
        <v>109.1</v>
      </c>
      <c r="M42" s="15">
        <v>111.8</v>
      </c>
      <c r="N42" s="15">
        <v>114.6</v>
      </c>
      <c r="O42" s="15">
        <v>121.2</v>
      </c>
      <c r="P42" s="15">
        <f t="shared" si="0"/>
        <v>1576.7999999999997</v>
      </c>
    </row>
    <row r="43" spans="1:16" x14ac:dyDescent="0.25">
      <c r="A43" s="13">
        <v>40</v>
      </c>
      <c r="B43" s="14" t="s">
        <v>50</v>
      </c>
      <c r="C43" s="14" t="s">
        <v>50</v>
      </c>
      <c r="D43" s="15">
        <v>144</v>
      </c>
      <c r="E43" s="15">
        <v>174.3</v>
      </c>
      <c r="F43" s="15">
        <v>233.2</v>
      </c>
      <c r="G43" s="15">
        <v>243.5</v>
      </c>
      <c r="H43" s="15">
        <v>206.8</v>
      </c>
      <c r="I43" s="15">
        <v>179.5</v>
      </c>
      <c r="J43" s="15">
        <v>169.5</v>
      </c>
      <c r="K43" s="15">
        <v>151</v>
      </c>
      <c r="L43" s="15">
        <v>130.1</v>
      </c>
      <c r="M43" s="15">
        <v>126.6</v>
      </c>
      <c r="N43" s="15">
        <v>126.5</v>
      </c>
      <c r="O43" s="15">
        <v>133</v>
      </c>
      <c r="P43" s="15">
        <f t="shared" si="0"/>
        <v>2017.9999999999998</v>
      </c>
    </row>
    <row r="44" spans="1:16" x14ac:dyDescent="0.25">
      <c r="A44" s="13">
        <v>41</v>
      </c>
      <c r="B44" s="14" t="s">
        <v>51</v>
      </c>
      <c r="C44" s="14" t="s">
        <v>51</v>
      </c>
      <c r="D44" s="15">
        <v>129.5</v>
      </c>
      <c r="E44" s="15">
        <v>138.4</v>
      </c>
      <c r="F44" s="15">
        <v>181.1</v>
      </c>
      <c r="G44" s="15">
        <v>195.9</v>
      </c>
      <c r="H44" s="15">
        <v>188.7</v>
      </c>
      <c r="I44" s="15">
        <v>169</v>
      </c>
      <c r="J44" s="15">
        <v>163.6</v>
      </c>
      <c r="K44" s="15">
        <v>155.4</v>
      </c>
      <c r="L44" s="15">
        <v>135.5</v>
      </c>
      <c r="M44" s="15">
        <v>133</v>
      </c>
      <c r="N44" s="15">
        <v>130</v>
      </c>
      <c r="O44" s="15">
        <v>133.4</v>
      </c>
      <c r="P44" s="15">
        <f t="shared" si="0"/>
        <v>1853.5</v>
      </c>
    </row>
    <row r="45" spans="1:16" x14ac:dyDescent="0.25">
      <c r="A45" s="13">
        <v>42</v>
      </c>
      <c r="B45" s="14" t="s">
        <v>52</v>
      </c>
      <c r="C45" s="14" t="s">
        <v>52</v>
      </c>
      <c r="D45" s="15">
        <v>151.4</v>
      </c>
      <c r="E45" s="15">
        <v>151.80000000000001</v>
      </c>
      <c r="F45" s="15">
        <v>194.9</v>
      </c>
      <c r="G45" s="15">
        <v>194.2</v>
      </c>
      <c r="H45" s="15">
        <v>184.3</v>
      </c>
      <c r="I45" s="15">
        <v>163.80000000000001</v>
      </c>
      <c r="J45" s="15">
        <v>158</v>
      </c>
      <c r="K45" s="15">
        <v>144.9</v>
      </c>
      <c r="L45" s="15">
        <v>131.9</v>
      </c>
      <c r="M45" s="15">
        <v>127.6</v>
      </c>
      <c r="N45" s="15">
        <v>143.5</v>
      </c>
      <c r="O45" s="15">
        <v>159.5</v>
      </c>
      <c r="P45" s="15">
        <f t="shared" si="0"/>
        <v>1905.8</v>
      </c>
    </row>
    <row r="46" spans="1:16" x14ac:dyDescent="0.25">
      <c r="A46" s="13">
        <v>43</v>
      </c>
      <c r="B46" s="14" t="s">
        <v>53</v>
      </c>
      <c r="C46" s="14" t="s">
        <v>53</v>
      </c>
      <c r="D46" s="15">
        <v>152.80000000000001</v>
      </c>
      <c r="E46" s="15">
        <v>167.4</v>
      </c>
      <c r="F46" s="15">
        <v>211.8</v>
      </c>
      <c r="G46" s="15">
        <v>204.4</v>
      </c>
      <c r="H46" s="15">
        <v>176.1</v>
      </c>
      <c r="I46" s="15">
        <v>155.80000000000001</v>
      </c>
      <c r="J46" s="15">
        <v>147.80000000000001</v>
      </c>
      <c r="K46" s="15">
        <v>133.19999999999999</v>
      </c>
      <c r="L46" s="15">
        <v>116.8</v>
      </c>
      <c r="M46" s="15">
        <v>124.2</v>
      </c>
      <c r="N46" s="15">
        <v>136.6</v>
      </c>
      <c r="O46" s="15">
        <v>148.1</v>
      </c>
      <c r="P46" s="15">
        <f t="shared" si="0"/>
        <v>1874.9999999999998</v>
      </c>
    </row>
    <row r="47" spans="1:16" x14ac:dyDescent="0.25">
      <c r="A47" s="13">
        <v>44</v>
      </c>
      <c r="B47" s="19" t="s">
        <v>54</v>
      </c>
      <c r="C47" s="19"/>
      <c r="D47" s="15" t="s">
        <v>250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f t="shared" si="0"/>
        <v>0</v>
      </c>
    </row>
    <row r="48" spans="1:16" x14ac:dyDescent="0.25">
      <c r="A48" s="13">
        <v>45</v>
      </c>
      <c r="B48" s="14" t="s">
        <v>55</v>
      </c>
      <c r="C48" s="14" t="s">
        <v>55</v>
      </c>
      <c r="D48" s="15">
        <v>140</v>
      </c>
      <c r="E48" s="15">
        <v>150.4</v>
      </c>
      <c r="F48" s="15">
        <v>205.8</v>
      </c>
      <c r="G48" s="15">
        <v>215.7</v>
      </c>
      <c r="H48" s="15">
        <v>190.4</v>
      </c>
      <c r="I48" s="15">
        <v>157.5</v>
      </c>
      <c r="J48" s="15">
        <v>160.4</v>
      </c>
      <c r="K48" s="15">
        <v>154</v>
      </c>
      <c r="L48" s="15">
        <v>138.1</v>
      </c>
      <c r="M48" s="15">
        <v>122.6</v>
      </c>
      <c r="N48" s="15">
        <v>128</v>
      </c>
      <c r="O48" s="15">
        <v>142.19999999999999</v>
      </c>
      <c r="P48" s="15">
        <f t="shared" si="0"/>
        <v>1905.1</v>
      </c>
    </row>
    <row r="49" spans="1:16" x14ac:dyDescent="0.25">
      <c r="A49" s="13">
        <v>46</v>
      </c>
      <c r="B49" s="14" t="s">
        <v>56</v>
      </c>
      <c r="C49" s="14" t="s">
        <v>55</v>
      </c>
      <c r="D49" s="15">
        <v>118.4</v>
      </c>
      <c r="E49" s="15">
        <v>137.1</v>
      </c>
      <c r="F49" s="15">
        <v>174.9</v>
      </c>
      <c r="G49" s="15">
        <v>176.9</v>
      </c>
      <c r="H49" s="15">
        <v>139.4</v>
      </c>
      <c r="I49" s="15">
        <v>95.1</v>
      </c>
      <c r="J49" s="15">
        <v>90.1</v>
      </c>
      <c r="K49" s="15">
        <v>84.9</v>
      </c>
      <c r="L49" s="15">
        <v>102.2</v>
      </c>
      <c r="M49" s="15">
        <v>109.3</v>
      </c>
      <c r="N49" s="15">
        <v>103</v>
      </c>
      <c r="O49" s="15">
        <v>108.8</v>
      </c>
      <c r="P49" s="15">
        <f t="shared" si="0"/>
        <v>1440.1</v>
      </c>
    </row>
    <row r="50" spans="1:16" x14ac:dyDescent="0.25">
      <c r="A50" s="13">
        <v>47</v>
      </c>
      <c r="B50" s="19" t="s">
        <v>109</v>
      </c>
      <c r="C50" s="19" t="s">
        <v>109</v>
      </c>
      <c r="D50" s="15">
        <v>135.6</v>
      </c>
      <c r="E50" s="15">
        <v>143.6</v>
      </c>
      <c r="F50" s="15">
        <v>183.6</v>
      </c>
      <c r="G50" s="15">
        <v>183.3</v>
      </c>
      <c r="H50" s="15">
        <v>173.7</v>
      </c>
      <c r="I50" s="15">
        <v>151.4</v>
      </c>
      <c r="J50" s="15">
        <v>150.30000000000001</v>
      </c>
      <c r="K50" s="15">
        <v>151.6</v>
      </c>
      <c r="L50" s="15">
        <v>128.6</v>
      </c>
      <c r="M50" s="15">
        <v>122.8</v>
      </c>
      <c r="N50" s="15">
        <v>124.4</v>
      </c>
      <c r="O50" s="15">
        <v>133.6</v>
      </c>
      <c r="P50" s="15">
        <f t="shared" si="0"/>
        <v>1782.4999999999998</v>
      </c>
    </row>
    <row r="51" spans="1:16" x14ac:dyDescent="0.25">
      <c r="A51" s="13">
        <v>48</v>
      </c>
      <c r="B51" s="14" t="s">
        <v>57</v>
      </c>
      <c r="C51" s="19" t="s">
        <v>109</v>
      </c>
      <c r="D51" s="15" t="s">
        <v>251</v>
      </c>
      <c r="E51" s="15" t="s">
        <v>251</v>
      </c>
      <c r="F51" s="15" t="s">
        <v>251</v>
      </c>
      <c r="G51" s="15" t="s">
        <v>251</v>
      </c>
      <c r="H51" s="15" t="s">
        <v>251</v>
      </c>
      <c r="I51" s="15" t="s">
        <v>251</v>
      </c>
      <c r="J51" s="15" t="s">
        <v>251</v>
      </c>
      <c r="K51" s="15" t="s">
        <v>251</v>
      </c>
      <c r="L51" s="15" t="s">
        <v>251</v>
      </c>
      <c r="M51" s="15" t="s">
        <v>251</v>
      </c>
      <c r="N51" s="15" t="s">
        <v>251</v>
      </c>
      <c r="O51" s="15" t="s">
        <v>251</v>
      </c>
      <c r="P51" s="15">
        <f t="shared" si="0"/>
        <v>0</v>
      </c>
    </row>
    <row r="52" spans="1:16" x14ac:dyDescent="0.25">
      <c r="A52" s="13">
        <v>49</v>
      </c>
      <c r="B52" s="14" t="s">
        <v>58</v>
      </c>
      <c r="C52" s="19" t="s">
        <v>109</v>
      </c>
      <c r="D52" s="15" t="s">
        <v>250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f t="shared" si="0"/>
        <v>0</v>
      </c>
    </row>
    <row r="53" spans="1:16" x14ac:dyDescent="0.25">
      <c r="A53" s="13">
        <v>50</v>
      </c>
      <c r="B53" s="14" t="s">
        <v>59</v>
      </c>
      <c r="C53" s="14" t="s">
        <v>59</v>
      </c>
      <c r="D53" s="15">
        <v>137.80000000000001</v>
      </c>
      <c r="E53" s="15">
        <v>132.4</v>
      </c>
      <c r="F53" s="15">
        <v>169</v>
      </c>
      <c r="G53" s="15">
        <v>157.30000000000001</v>
      </c>
      <c r="H53" s="15">
        <v>147</v>
      </c>
      <c r="I53" s="15">
        <v>126.7</v>
      </c>
      <c r="J53" s="15">
        <v>133</v>
      </c>
      <c r="K53" s="15">
        <v>126</v>
      </c>
      <c r="L53" s="15">
        <v>122.8</v>
      </c>
      <c r="M53" s="15">
        <v>125.1</v>
      </c>
      <c r="N53" s="15">
        <v>136.19999999999999</v>
      </c>
      <c r="O53" s="15">
        <v>140.4</v>
      </c>
      <c r="P53" s="15">
        <f t="shared" si="0"/>
        <v>1653.7</v>
      </c>
    </row>
    <row r="54" spans="1:16" x14ac:dyDescent="0.25">
      <c r="A54" s="13">
        <v>51</v>
      </c>
      <c r="B54" s="14" t="s">
        <v>60</v>
      </c>
      <c r="C54" s="14" t="s">
        <v>59</v>
      </c>
      <c r="D54" s="15">
        <v>146.5</v>
      </c>
      <c r="E54" s="15">
        <v>147.80000000000001</v>
      </c>
      <c r="F54" s="15">
        <v>185.5</v>
      </c>
      <c r="G54" s="15">
        <v>178.4</v>
      </c>
      <c r="H54" s="15">
        <v>154.4</v>
      </c>
      <c r="I54" s="15">
        <v>129.69999999999999</v>
      </c>
      <c r="J54" s="15">
        <v>130.19999999999999</v>
      </c>
      <c r="K54" s="15">
        <v>127.3</v>
      </c>
      <c r="L54" s="15">
        <v>122.5</v>
      </c>
      <c r="M54" s="15">
        <v>126.8</v>
      </c>
      <c r="N54" s="15">
        <v>135.4</v>
      </c>
      <c r="O54" s="15">
        <v>151.9</v>
      </c>
      <c r="P54" s="15">
        <f t="shared" si="0"/>
        <v>1736.4</v>
      </c>
    </row>
    <row r="55" spans="1:16" x14ac:dyDescent="0.25">
      <c r="A55" s="13">
        <v>52</v>
      </c>
      <c r="B55" s="14" t="s">
        <v>61</v>
      </c>
      <c r="C55" s="14" t="s">
        <v>62</v>
      </c>
      <c r="D55" s="15">
        <v>141.69999999999999</v>
      </c>
      <c r="E55" s="15">
        <v>144.80000000000001</v>
      </c>
      <c r="F55" s="15">
        <v>187.9</v>
      </c>
      <c r="G55" s="15">
        <v>181</v>
      </c>
      <c r="H55" s="15">
        <v>163.1</v>
      </c>
      <c r="I55" s="15">
        <v>144.4</v>
      </c>
      <c r="J55" s="15">
        <v>141.9</v>
      </c>
      <c r="K55" s="15">
        <v>140</v>
      </c>
      <c r="L55" s="15">
        <v>124.2</v>
      </c>
      <c r="M55" s="15">
        <v>123.6</v>
      </c>
      <c r="N55" s="15">
        <v>124.8</v>
      </c>
      <c r="O55" s="15">
        <v>131.9</v>
      </c>
      <c r="P55" s="15">
        <f t="shared" si="0"/>
        <v>1749.3</v>
      </c>
    </row>
    <row r="56" spans="1:16" x14ac:dyDescent="0.25">
      <c r="A56" s="13">
        <v>53</v>
      </c>
      <c r="B56" s="14" t="s">
        <v>62</v>
      </c>
      <c r="C56" s="14" t="s">
        <v>62</v>
      </c>
      <c r="D56" s="15">
        <v>140.19999999999999</v>
      </c>
      <c r="E56" s="15">
        <v>140.9</v>
      </c>
      <c r="F56" s="15">
        <v>168.8</v>
      </c>
      <c r="G56" s="15">
        <v>136.19999999999999</v>
      </c>
      <c r="H56" s="15">
        <v>135.69999999999999</v>
      </c>
      <c r="I56" s="15">
        <v>107.5</v>
      </c>
      <c r="J56" s="15">
        <v>102.1</v>
      </c>
      <c r="K56" s="15">
        <v>122.6</v>
      </c>
      <c r="L56" s="15">
        <v>108.1</v>
      </c>
      <c r="M56" s="15">
        <v>120.4</v>
      </c>
      <c r="N56" s="15">
        <v>134.19999999999999</v>
      </c>
      <c r="O56" s="15">
        <v>146.9</v>
      </c>
      <c r="P56" s="15">
        <f t="shared" si="0"/>
        <v>1563.6000000000001</v>
      </c>
    </row>
    <row r="57" spans="1:16" x14ac:dyDescent="0.25">
      <c r="A57" s="13">
        <v>54</v>
      </c>
      <c r="B57" s="14" t="s">
        <v>63</v>
      </c>
      <c r="C57" s="14" t="s">
        <v>63</v>
      </c>
      <c r="D57" s="15">
        <v>143.19999999999999</v>
      </c>
      <c r="E57" s="15">
        <v>142.1</v>
      </c>
      <c r="F57" s="15">
        <v>178.8</v>
      </c>
      <c r="G57" s="15">
        <v>175.2</v>
      </c>
      <c r="H57" s="15">
        <v>162.30000000000001</v>
      </c>
      <c r="I57" s="15">
        <v>153.1</v>
      </c>
      <c r="J57" s="15">
        <v>153.4</v>
      </c>
      <c r="K57" s="15">
        <v>152.9</v>
      </c>
      <c r="L57" s="15">
        <v>133.1</v>
      </c>
      <c r="M57" s="15">
        <v>127.6</v>
      </c>
      <c r="N57" s="15">
        <v>135.80000000000001</v>
      </c>
      <c r="O57" s="15">
        <v>150.5</v>
      </c>
      <c r="P57" s="15">
        <f t="shared" si="0"/>
        <v>1807.9999999999998</v>
      </c>
    </row>
    <row r="58" spans="1:16" x14ac:dyDescent="0.25">
      <c r="A58" s="13">
        <v>55</v>
      </c>
      <c r="B58" s="14" t="s">
        <v>64</v>
      </c>
      <c r="C58" s="14" t="s">
        <v>63</v>
      </c>
      <c r="D58" s="15" t="s">
        <v>250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15">
        <f t="shared" si="0"/>
        <v>0</v>
      </c>
    </row>
    <row r="59" spans="1:16" x14ac:dyDescent="0.25">
      <c r="A59" s="13">
        <v>56</v>
      </c>
      <c r="B59" s="14" t="s">
        <v>65</v>
      </c>
      <c r="C59" s="14" t="s">
        <v>63</v>
      </c>
      <c r="D59" s="15">
        <v>137.9</v>
      </c>
      <c r="E59" s="15">
        <v>143.69999999999999</v>
      </c>
      <c r="F59" s="15">
        <v>178.8</v>
      </c>
      <c r="G59" s="15">
        <v>174.1</v>
      </c>
      <c r="H59" s="15">
        <v>164.7</v>
      </c>
      <c r="I59" s="15">
        <v>161.80000000000001</v>
      </c>
      <c r="J59" s="15">
        <v>159.9</v>
      </c>
      <c r="K59" s="15">
        <v>160.4</v>
      </c>
      <c r="L59" s="15">
        <v>131.1</v>
      </c>
      <c r="M59" s="15">
        <v>114.9</v>
      </c>
      <c r="N59" s="15">
        <v>129.1</v>
      </c>
      <c r="O59" s="15">
        <v>144.30000000000001</v>
      </c>
      <c r="P59" s="15">
        <f t="shared" si="0"/>
        <v>1800.7</v>
      </c>
    </row>
    <row r="60" spans="1:16" x14ac:dyDescent="0.25">
      <c r="A60" s="13">
        <v>57</v>
      </c>
      <c r="B60" s="14" t="s">
        <v>66</v>
      </c>
      <c r="C60" s="14" t="s">
        <v>63</v>
      </c>
      <c r="D60" s="15" t="s">
        <v>250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f t="shared" si="0"/>
        <v>0</v>
      </c>
    </row>
    <row r="61" spans="1:16" x14ac:dyDescent="0.25">
      <c r="A61" s="13">
        <v>58</v>
      </c>
      <c r="B61" s="14" t="s">
        <v>67</v>
      </c>
      <c r="C61" s="14" t="s">
        <v>63</v>
      </c>
      <c r="D61" s="15" t="s">
        <v>251</v>
      </c>
      <c r="E61" s="15" t="s">
        <v>251</v>
      </c>
      <c r="F61" s="15" t="s">
        <v>251</v>
      </c>
      <c r="G61" s="15" t="s">
        <v>251</v>
      </c>
      <c r="H61" s="15" t="s">
        <v>251</v>
      </c>
      <c r="I61" s="15" t="s">
        <v>251</v>
      </c>
      <c r="J61" s="15" t="s">
        <v>251</v>
      </c>
      <c r="K61" s="15" t="s">
        <v>251</v>
      </c>
      <c r="L61" s="15" t="s">
        <v>251</v>
      </c>
      <c r="M61" s="15" t="s">
        <v>251</v>
      </c>
      <c r="N61" s="15" t="s">
        <v>251</v>
      </c>
      <c r="O61" s="15" t="s">
        <v>251</v>
      </c>
      <c r="P61" s="15">
        <f t="shared" si="0"/>
        <v>0</v>
      </c>
    </row>
    <row r="62" spans="1:16" x14ac:dyDescent="0.25">
      <c r="A62" s="13">
        <v>59</v>
      </c>
      <c r="B62" s="14" t="s">
        <v>68</v>
      </c>
      <c r="C62" s="14" t="s">
        <v>68</v>
      </c>
      <c r="D62" s="15">
        <v>139.9</v>
      </c>
      <c r="E62" s="15">
        <v>140.4</v>
      </c>
      <c r="F62" s="15">
        <v>170.8</v>
      </c>
      <c r="G62" s="15">
        <v>169.6</v>
      </c>
      <c r="H62" s="15">
        <v>148.5</v>
      </c>
      <c r="I62" s="15">
        <v>141.69999999999999</v>
      </c>
      <c r="J62" s="15">
        <v>147.6</v>
      </c>
      <c r="K62" s="15">
        <v>146.30000000000001</v>
      </c>
      <c r="L62" s="15">
        <v>115.2</v>
      </c>
      <c r="M62" s="15">
        <v>120</v>
      </c>
      <c r="N62" s="15">
        <v>140.69999999999999</v>
      </c>
      <c r="O62" s="15">
        <v>151.80000000000001</v>
      </c>
      <c r="P62" s="15">
        <f t="shared" si="0"/>
        <v>1732.5</v>
      </c>
    </row>
    <row r="63" spans="1:16" x14ac:dyDescent="0.25">
      <c r="A63" s="13">
        <v>60</v>
      </c>
      <c r="B63" s="14" t="s">
        <v>69</v>
      </c>
      <c r="C63" s="14" t="s">
        <v>69</v>
      </c>
      <c r="D63" s="15">
        <v>147.4</v>
      </c>
      <c r="E63" s="15">
        <v>131.19999999999999</v>
      </c>
      <c r="F63" s="15">
        <v>153.19999999999999</v>
      </c>
      <c r="G63" s="15">
        <v>141.30000000000001</v>
      </c>
      <c r="H63" s="15">
        <v>124</v>
      </c>
      <c r="I63" s="15">
        <v>104.1</v>
      </c>
      <c r="J63" s="15">
        <v>110.4</v>
      </c>
      <c r="K63" s="15">
        <v>104.2</v>
      </c>
      <c r="L63" s="15">
        <v>93.9</v>
      </c>
      <c r="M63" s="15">
        <v>118.4</v>
      </c>
      <c r="N63" s="15">
        <v>141.6</v>
      </c>
      <c r="O63" s="15">
        <v>155.19999999999999</v>
      </c>
      <c r="P63" s="15">
        <f t="shared" si="0"/>
        <v>1524.9</v>
      </c>
    </row>
    <row r="64" spans="1:16" x14ac:dyDescent="0.25">
      <c r="A64" s="13">
        <v>61</v>
      </c>
      <c r="B64" s="14" t="s">
        <v>70</v>
      </c>
      <c r="C64" s="14" t="s">
        <v>69</v>
      </c>
      <c r="D64" s="15">
        <v>142</v>
      </c>
      <c r="E64" s="15">
        <v>132</v>
      </c>
      <c r="F64" s="15">
        <v>155.9</v>
      </c>
      <c r="G64" s="15">
        <v>149.1</v>
      </c>
      <c r="H64" s="15">
        <v>136</v>
      </c>
      <c r="I64" s="15">
        <v>99.7</v>
      </c>
      <c r="J64" s="15">
        <v>103.6</v>
      </c>
      <c r="K64" s="15">
        <v>99.5</v>
      </c>
      <c r="L64" s="15">
        <v>101.5</v>
      </c>
      <c r="M64" s="15">
        <v>110.6</v>
      </c>
      <c r="N64" s="15">
        <v>129.4</v>
      </c>
      <c r="O64" s="15">
        <v>144.30000000000001</v>
      </c>
      <c r="P64" s="15">
        <f t="shared" si="0"/>
        <v>1503.6000000000001</v>
      </c>
    </row>
    <row r="65" spans="1:16" x14ac:dyDescent="0.25">
      <c r="A65" s="13">
        <v>62</v>
      </c>
      <c r="B65" s="14" t="s">
        <v>71</v>
      </c>
      <c r="C65" s="14" t="s">
        <v>71</v>
      </c>
      <c r="D65" s="15">
        <v>118</v>
      </c>
      <c r="E65" s="15">
        <v>128.6</v>
      </c>
      <c r="F65" s="15">
        <v>170.3</v>
      </c>
      <c r="G65" s="15">
        <v>166.4</v>
      </c>
      <c r="H65" s="15">
        <v>160</v>
      </c>
      <c r="I65" s="15">
        <v>132.80000000000001</v>
      </c>
      <c r="J65" s="15">
        <v>132.5</v>
      </c>
      <c r="K65" s="15">
        <v>126.1</v>
      </c>
      <c r="L65" s="15">
        <v>118.7</v>
      </c>
      <c r="M65" s="15">
        <v>102.1</v>
      </c>
      <c r="N65" s="15">
        <v>103.9</v>
      </c>
      <c r="O65" s="15">
        <v>114</v>
      </c>
      <c r="P65" s="15">
        <f t="shared" si="0"/>
        <v>1573.3999999999999</v>
      </c>
    </row>
    <row r="66" spans="1:16" x14ac:dyDescent="0.25">
      <c r="A66" s="13">
        <v>63</v>
      </c>
      <c r="B66" s="14" t="s">
        <v>72</v>
      </c>
      <c r="C66" s="14" t="s">
        <v>72</v>
      </c>
      <c r="D66" s="15">
        <v>139</v>
      </c>
      <c r="E66" s="15">
        <v>132.9</v>
      </c>
      <c r="F66" s="15">
        <v>165.7</v>
      </c>
      <c r="G66" s="15">
        <v>173.2</v>
      </c>
      <c r="H66" s="15">
        <v>163.9</v>
      </c>
      <c r="I66" s="15">
        <v>138.5</v>
      </c>
      <c r="J66" s="15">
        <v>144.4</v>
      </c>
      <c r="K66" s="15">
        <v>134</v>
      </c>
      <c r="L66" s="15">
        <v>130.69999999999999</v>
      </c>
      <c r="M66" s="15">
        <v>120.9</v>
      </c>
      <c r="N66" s="15">
        <v>137.6</v>
      </c>
      <c r="O66" s="15">
        <v>151.9</v>
      </c>
      <c r="P66" s="15">
        <f t="shared" si="0"/>
        <v>1732.7</v>
      </c>
    </row>
    <row r="67" spans="1:16" x14ac:dyDescent="0.25">
      <c r="A67" s="13">
        <v>64</v>
      </c>
      <c r="B67" s="14" t="s">
        <v>73</v>
      </c>
      <c r="C67" s="14" t="s">
        <v>72</v>
      </c>
      <c r="D67" s="15">
        <v>132.4</v>
      </c>
      <c r="E67" s="15">
        <v>139.9</v>
      </c>
      <c r="F67" s="15">
        <v>172.7</v>
      </c>
      <c r="G67" s="15">
        <v>172.7</v>
      </c>
      <c r="H67" s="15">
        <v>165.1</v>
      </c>
      <c r="I67" s="15">
        <v>143.4</v>
      </c>
      <c r="J67" s="15">
        <v>143.80000000000001</v>
      </c>
      <c r="K67" s="15">
        <v>140.19999999999999</v>
      </c>
      <c r="L67" s="15">
        <v>129.1</v>
      </c>
      <c r="M67" s="15">
        <v>121.2</v>
      </c>
      <c r="N67" s="15">
        <v>125.4</v>
      </c>
      <c r="O67" s="15">
        <v>139.69999999999999</v>
      </c>
      <c r="P67" s="15">
        <f t="shared" si="0"/>
        <v>1725.6000000000001</v>
      </c>
    </row>
    <row r="68" spans="1:16" x14ac:dyDescent="0.25">
      <c r="A68" s="13">
        <v>65</v>
      </c>
      <c r="B68" s="14" t="s">
        <v>74</v>
      </c>
      <c r="C68" s="14" t="s">
        <v>74</v>
      </c>
      <c r="D68" s="15">
        <v>112.4</v>
      </c>
      <c r="E68" s="15">
        <v>114.4</v>
      </c>
      <c r="F68" s="15">
        <v>145.19999999999999</v>
      </c>
      <c r="G68" s="15">
        <v>145.30000000000001</v>
      </c>
      <c r="H68" s="15">
        <v>128.19999999999999</v>
      </c>
      <c r="I68" s="15">
        <v>109.7</v>
      </c>
      <c r="J68" s="15">
        <v>112.6</v>
      </c>
      <c r="K68" s="15">
        <v>108.1</v>
      </c>
      <c r="L68" s="15">
        <v>109</v>
      </c>
      <c r="M68" s="15">
        <v>100.4</v>
      </c>
      <c r="N68" s="15">
        <v>92.8</v>
      </c>
      <c r="O68" s="15">
        <v>102.5</v>
      </c>
      <c r="P68" s="15">
        <f t="shared" si="0"/>
        <v>1380.6000000000001</v>
      </c>
    </row>
    <row r="69" spans="1:16" x14ac:dyDescent="0.25">
      <c r="A69" s="13">
        <v>66</v>
      </c>
      <c r="B69" s="19" t="s">
        <v>75</v>
      </c>
      <c r="C69" s="19" t="s">
        <v>75</v>
      </c>
      <c r="D69" s="15">
        <v>125.5</v>
      </c>
      <c r="E69" s="15">
        <v>134.80000000000001</v>
      </c>
      <c r="F69" s="15">
        <v>171.4</v>
      </c>
      <c r="G69" s="15">
        <v>159.9</v>
      </c>
      <c r="H69" s="15">
        <v>143.80000000000001</v>
      </c>
      <c r="I69" s="15">
        <v>136</v>
      </c>
      <c r="J69" s="15">
        <v>136.9</v>
      </c>
      <c r="K69" s="15">
        <v>131.69999999999999</v>
      </c>
      <c r="L69" s="15">
        <v>121.1</v>
      </c>
      <c r="M69" s="15">
        <v>113.2</v>
      </c>
      <c r="N69" s="15">
        <v>96.8</v>
      </c>
      <c r="O69" s="15">
        <v>101.4</v>
      </c>
      <c r="P69" s="15">
        <f t="shared" ref="P69:P88" si="1">SUM(D69:O69)</f>
        <v>1572.5</v>
      </c>
    </row>
    <row r="70" spans="1:16" x14ac:dyDescent="0.25">
      <c r="A70" s="13">
        <v>67</v>
      </c>
      <c r="B70" s="19" t="s">
        <v>76</v>
      </c>
      <c r="C70" s="19" t="s">
        <v>75</v>
      </c>
      <c r="D70" s="15">
        <v>131.80000000000001</v>
      </c>
      <c r="E70" s="15">
        <v>143.6</v>
      </c>
      <c r="F70" s="15">
        <v>183.4</v>
      </c>
      <c r="G70" s="15">
        <v>163.1</v>
      </c>
      <c r="H70" s="15">
        <v>134.9</v>
      </c>
      <c r="I70" s="15">
        <v>124</v>
      </c>
      <c r="J70" s="15">
        <v>129</v>
      </c>
      <c r="K70" s="15">
        <v>125.9</v>
      </c>
      <c r="L70" s="15">
        <v>114.3</v>
      </c>
      <c r="M70" s="15">
        <v>108.1</v>
      </c>
      <c r="N70" s="15">
        <v>98.7</v>
      </c>
      <c r="O70" s="15">
        <v>109.9</v>
      </c>
      <c r="P70" s="15">
        <f t="shared" si="1"/>
        <v>1566.7</v>
      </c>
    </row>
    <row r="71" spans="1:16" x14ac:dyDescent="0.25">
      <c r="A71" s="13">
        <v>68</v>
      </c>
      <c r="B71" s="14" t="s">
        <v>77</v>
      </c>
      <c r="C71" s="19" t="s">
        <v>75</v>
      </c>
      <c r="D71" s="15">
        <v>139.5</v>
      </c>
      <c r="E71" s="15">
        <v>148.6</v>
      </c>
      <c r="F71" s="15">
        <v>182.3</v>
      </c>
      <c r="G71" s="15">
        <v>172.6</v>
      </c>
      <c r="H71" s="15">
        <v>161</v>
      </c>
      <c r="I71" s="15">
        <v>145.6</v>
      </c>
      <c r="J71" s="15">
        <v>150.69999999999999</v>
      </c>
      <c r="K71" s="15">
        <v>149.5</v>
      </c>
      <c r="L71" s="15">
        <v>140.30000000000001</v>
      </c>
      <c r="M71" s="15">
        <v>122.2</v>
      </c>
      <c r="N71" s="15">
        <v>115.4</v>
      </c>
      <c r="O71" s="15">
        <v>127</v>
      </c>
      <c r="P71" s="15">
        <f t="shared" si="1"/>
        <v>1754.7</v>
      </c>
    </row>
    <row r="72" spans="1:16" x14ac:dyDescent="0.25">
      <c r="A72" s="13">
        <v>69</v>
      </c>
      <c r="B72" s="14" t="s">
        <v>78</v>
      </c>
      <c r="C72" s="19" t="s">
        <v>75</v>
      </c>
      <c r="D72" s="15">
        <v>102.5</v>
      </c>
      <c r="E72" s="15">
        <v>123.2</v>
      </c>
      <c r="F72" s="15">
        <v>130.4</v>
      </c>
      <c r="G72" s="15">
        <v>116.4</v>
      </c>
      <c r="H72" s="15">
        <v>104.2</v>
      </c>
      <c r="I72" s="15">
        <v>92</v>
      </c>
      <c r="J72" s="15">
        <v>118.8</v>
      </c>
      <c r="K72" s="15">
        <v>107.5</v>
      </c>
      <c r="L72" s="15">
        <v>106.9</v>
      </c>
      <c r="M72" s="15">
        <v>94.7</v>
      </c>
      <c r="N72" s="15">
        <v>78.8</v>
      </c>
      <c r="O72" s="15">
        <v>92.6</v>
      </c>
      <c r="P72" s="15">
        <f t="shared" si="1"/>
        <v>1267.9999999999998</v>
      </c>
    </row>
    <row r="73" spans="1:16" x14ac:dyDescent="0.25">
      <c r="A73" s="13">
        <v>70</v>
      </c>
      <c r="B73" s="14" t="s">
        <v>79</v>
      </c>
      <c r="C73" s="14" t="s">
        <v>79</v>
      </c>
      <c r="D73" s="15">
        <v>108.5</v>
      </c>
      <c r="E73" s="15">
        <v>111.5</v>
      </c>
      <c r="F73" s="15">
        <v>140.4</v>
      </c>
      <c r="G73" s="15">
        <v>135.9</v>
      </c>
      <c r="H73" s="15">
        <v>130.80000000000001</v>
      </c>
      <c r="I73" s="15">
        <v>126.6</v>
      </c>
      <c r="J73" s="15">
        <v>132.1</v>
      </c>
      <c r="K73" s="15">
        <v>131.69999999999999</v>
      </c>
      <c r="L73" s="15">
        <v>116.2</v>
      </c>
      <c r="M73" s="15">
        <v>105.4</v>
      </c>
      <c r="N73" s="15">
        <v>84.4</v>
      </c>
      <c r="O73" s="15">
        <v>89.3</v>
      </c>
      <c r="P73" s="15">
        <f t="shared" si="1"/>
        <v>1412.8000000000002</v>
      </c>
    </row>
    <row r="74" spans="1:16" x14ac:dyDescent="0.25">
      <c r="A74" s="13">
        <v>71</v>
      </c>
      <c r="B74" s="14" t="s">
        <v>80</v>
      </c>
      <c r="C74" s="14" t="s">
        <v>79</v>
      </c>
      <c r="D74" s="15" t="s">
        <v>251</v>
      </c>
      <c r="E74" s="15" t="s">
        <v>251</v>
      </c>
      <c r="F74" s="15" t="s">
        <v>251</v>
      </c>
      <c r="G74" s="15" t="s">
        <v>251</v>
      </c>
      <c r="H74" s="15" t="s">
        <v>251</v>
      </c>
      <c r="I74" s="15" t="s">
        <v>251</v>
      </c>
      <c r="J74" s="15" t="s">
        <v>251</v>
      </c>
      <c r="K74" s="15" t="s">
        <v>251</v>
      </c>
      <c r="L74" s="15" t="s">
        <v>251</v>
      </c>
      <c r="M74" s="15" t="s">
        <v>251</v>
      </c>
      <c r="N74" s="15" t="s">
        <v>251</v>
      </c>
      <c r="O74" s="15" t="s">
        <v>251</v>
      </c>
      <c r="P74" s="15">
        <f t="shared" si="1"/>
        <v>0</v>
      </c>
    </row>
    <row r="75" spans="1:16" x14ac:dyDescent="0.25">
      <c r="A75" s="13">
        <v>72</v>
      </c>
      <c r="B75" s="14" t="s">
        <v>81</v>
      </c>
      <c r="C75" s="14" t="s">
        <v>79</v>
      </c>
      <c r="D75" s="15">
        <v>102.7</v>
      </c>
      <c r="E75" s="15">
        <v>123.6</v>
      </c>
      <c r="F75" s="15">
        <v>126.3</v>
      </c>
      <c r="G75" s="15">
        <v>107.5</v>
      </c>
      <c r="H75" s="15">
        <v>111.9</v>
      </c>
      <c r="I75" s="15">
        <v>92.6</v>
      </c>
      <c r="J75" s="15">
        <v>111.7</v>
      </c>
      <c r="K75" s="15">
        <v>111.8</v>
      </c>
      <c r="L75" s="15">
        <v>105.7</v>
      </c>
      <c r="M75" s="15">
        <v>92.6</v>
      </c>
      <c r="N75" s="15">
        <v>53.7</v>
      </c>
      <c r="O75" s="15">
        <v>84.3</v>
      </c>
      <c r="P75" s="15">
        <f t="shared" si="1"/>
        <v>1224.4000000000001</v>
      </c>
    </row>
    <row r="76" spans="1:16" x14ac:dyDescent="0.25">
      <c r="A76" s="13">
        <v>73</v>
      </c>
      <c r="B76" s="14" t="s">
        <v>82</v>
      </c>
      <c r="C76" s="14" t="s">
        <v>83</v>
      </c>
      <c r="D76" s="15">
        <v>122.4</v>
      </c>
      <c r="E76" s="15">
        <v>108.5</v>
      </c>
      <c r="F76" s="15">
        <v>145.1</v>
      </c>
      <c r="G76" s="15">
        <v>107.9</v>
      </c>
      <c r="H76" s="15">
        <v>130.9</v>
      </c>
      <c r="I76" s="15">
        <v>103</v>
      </c>
      <c r="J76" s="15">
        <v>124.2</v>
      </c>
      <c r="K76" s="15">
        <v>126.2</v>
      </c>
      <c r="L76" s="15">
        <v>128.9</v>
      </c>
      <c r="M76" s="15">
        <v>98.3</v>
      </c>
      <c r="N76" s="15">
        <v>69.7</v>
      </c>
      <c r="O76" s="15">
        <v>81</v>
      </c>
      <c r="P76" s="15">
        <f t="shared" si="1"/>
        <v>1346.1000000000001</v>
      </c>
    </row>
    <row r="77" spans="1:16" x14ac:dyDescent="0.25">
      <c r="A77" s="13">
        <v>74</v>
      </c>
      <c r="B77" s="14" t="s">
        <v>83</v>
      </c>
      <c r="C77" s="14" t="s">
        <v>83</v>
      </c>
      <c r="D77" s="15">
        <v>156.69999999999999</v>
      </c>
      <c r="E77" s="15">
        <v>162.9</v>
      </c>
      <c r="F77" s="15">
        <v>188.7</v>
      </c>
      <c r="G77" s="15">
        <v>177</v>
      </c>
      <c r="H77" s="15">
        <v>158.6</v>
      </c>
      <c r="I77" s="15">
        <v>140.69999999999999</v>
      </c>
      <c r="J77" s="15">
        <v>145.19999999999999</v>
      </c>
      <c r="K77" s="15">
        <v>151.1</v>
      </c>
      <c r="L77" s="15">
        <v>140</v>
      </c>
      <c r="M77" s="15">
        <v>127.6</v>
      </c>
      <c r="N77" s="15">
        <v>102.8</v>
      </c>
      <c r="O77" s="15">
        <v>119.9</v>
      </c>
      <c r="P77" s="15">
        <f t="shared" si="1"/>
        <v>1771.1999999999998</v>
      </c>
    </row>
    <row r="78" spans="1:16" x14ac:dyDescent="0.25">
      <c r="A78" s="13">
        <v>75</v>
      </c>
      <c r="B78" s="14" t="s">
        <v>84</v>
      </c>
      <c r="C78" s="14" t="s">
        <v>83</v>
      </c>
      <c r="D78" s="15" t="s">
        <v>250</v>
      </c>
      <c r="E78" s="15">
        <v>0</v>
      </c>
      <c r="F78" s="15">
        <v>0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15">
        <f t="shared" si="1"/>
        <v>0</v>
      </c>
    </row>
    <row r="79" spans="1:16" x14ac:dyDescent="0.25">
      <c r="A79" s="13">
        <v>76</v>
      </c>
      <c r="B79" s="14" t="s">
        <v>85</v>
      </c>
      <c r="C79" s="14" t="s">
        <v>137</v>
      </c>
      <c r="D79" s="15">
        <v>129.5</v>
      </c>
      <c r="E79" s="15">
        <v>138.6</v>
      </c>
      <c r="F79" s="15">
        <v>167.7</v>
      </c>
      <c r="G79" s="15">
        <v>159.80000000000001</v>
      </c>
      <c r="H79" s="15">
        <v>148.9</v>
      </c>
      <c r="I79" s="15">
        <v>137.1</v>
      </c>
      <c r="J79" s="15">
        <v>140.30000000000001</v>
      </c>
      <c r="K79" s="15">
        <v>144.19999999999999</v>
      </c>
      <c r="L79" s="15">
        <v>135.5</v>
      </c>
      <c r="M79" s="15">
        <v>125</v>
      </c>
      <c r="N79" s="15">
        <v>103.5</v>
      </c>
      <c r="O79" s="15">
        <v>102</v>
      </c>
      <c r="P79" s="15">
        <f t="shared" si="1"/>
        <v>1632.1000000000001</v>
      </c>
    </row>
    <row r="80" spans="1:16" x14ac:dyDescent="0.25">
      <c r="A80" s="13">
        <v>77</v>
      </c>
      <c r="B80" s="14" t="s">
        <v>86</v>
      </c>
      <c r="C80" s="14" t="s">
        <v>86</v>
      </c>
      <c r="D80" s="15">
        <v>115.7</v>
      </c>
      <c r="E80" s="15">
        <v>117.5</v>
      </c>
      <c r="F80" s="15">
        <v>160.19999999999999</v>
      </c>
      <c r="G80" s="15">
        <v>155.80000000000001</v>
      </c>
      <c r="H80" s="15">
        <v>141.5</v>
      </c>
      <c r="I80" s="15">
        <v>124.7</v>
      </c>
      <c r="J80" s="15">
        <v>128.19999999999999</v>
      </c>
      <c r="K80" s="15">
        <v>126.9</v>
      </c>
      <c r="L80" s="15">
        <v>124.8</v>
      </c>
      <c r="M80" s="15">
        <v>117</v>
      </c>
      <c r="N80" s="15">
        <v>89.1</v>
      </c>
      <c r="O80" s="15">
        <v>88.3</v>
      </c>
      <c r="P80" s="15">
        <f t="shared" si="1"/>
        <v>1489.7</v>
      </c>
    </row>
    <row r="81" spans="1:16" x14ac:dyDescent="0.25">
      <c r="A81" s="13">
        <v>78</v>
      </c>
      <c r="B81" s="14" t="s">
        <v>87</v>
      </c>
      <c r="C81" s="14" t="s">
        <v>87</v>
      </c>
      <c r="D81" s="15">
        <v>119.7</v>
      </c>
      <c r="E81" s="15">
        <v>127.5</v>
      </c>
      <c r="F81" s="15">
        <v>160.1</v>
      </c>
      <c r="G81" s="15">
        <v>135.4</v>
      </c>
      <c r="H81" s="15">
        <v>109</v>
      </c>
      <c r="I81" s="15">
        <v>95.9</v>
      </c>
      <c r="J81" s="15">
        <v>100.8</v>
      </c>
      <c r="K81" s="15">
        <v>91.8</v>
      </c>
      <c r="L81" s="15">
        <v>83.6</v>
      </c>
      <c r="M81" s="15">
        <v>85</v>
      </c>
      <c r="N81" s="15">
        <v>83.4</v>
      </c>
      <c r="O81" s="15">
        <v>109</v>
      </c>
      <c r="P81" s="15">
        <f t="shared" si="1"/>
        <v>1301.1999999999998</v>
      </c>
    </row>
    <row r="82" spans="1:16" x14ac:dyDescent="0.25">
      <c r="A82" s="13">
        <v>79</v>
      </c>
      <c r="B82" s="14" t="s">
        <v>88</v>
      </c>
      <c r="C82" s="14" t="s">
        <v>89</v>
      </c>
      <c r="D82" s="15">
        <v>137.1</v>
      </c>
      <c r="E82" s="15">
        <v>139.5</v>
      </c>
      <c r="F82" s="15">
        <v>155.6</v>
      </c>
      <c r="G82" s="15">
        <v>148.1</v>
      </c>
      <c r="H82" s="15">
        <v>124.4</v>
      </c>
      <c r="I82" s="15">
        <v>117.1</v>
      </c>
      <c r="J82" s="15">
        <v>116.1</v>
      </c>
      <c r="K82" s="15">
        <v>112.7</v>
      </c>
      <c r="L82" s="15">
        <v>102</v>
      </c>
      <c r="M82" s="15">
        <v>105.6</v>
      </c>
      <c r="N82" s="15">
        <v>103.9</v>
      </c>
      <c r="O82" s="15">
        <v>120.3</v>
      </c>
      <c r="P82" s="15">
        <f t="shared" si="1"/>
        <v>1482.4</v>
      </c>
    </row>
    <row r="83" spans="1:16" x14ac:dyDescent="0.25">
      <c r="A83" s="13">
        <v>80</v>
      </c>
      <c r="B83" s="14" t="s">
        <v>89</v>
      </c>
      <c r="C83" s="14" t="s">
        <v>89</v>
      </c>
      <c r="D83" s="15">
        <v>154.4</v>
      </c>
      <c r="E83" s="15">
        <v>151.80000000000001</v>
      </c>
      <c r="F83" s="15">
        <v>168.6</v>
      </c>
      <c r="G83" s="15">
        <v>146.30000000000001</v>
      </c>
      <c r="H83" s="15">
        <v>121.7</v>
      </c>
      <c r="I83" s="15">
        <v>111.6</v>
      </c>
      <c r="J83" s="15">
        <v>111.2</v>
      </c>
      <c r="K83" s="15">
        <v>111.5</v>
      </c>
      <c r="L83" s="15">
        <v>102.4</v>
      </c>
      <c r="M83" s="15">
        <v>106.6</v>
      </c>
      <c r="N83" s="15">
        <v>110</v>
      </c>
      <c r="O83" s="15">
        <v>133.30000000000001</v>
      </c>
      <c r="P83" s="15">
        <f t="shared" si="1"/>
        <v>1529.4000000000003</v>
      </c>
    </row>
    <row r="84" spans="1:16" x14ac:dyDescent="0.25">
      <c r="A84" s="13">
        <v>81</v>
      </c>
      <c r="B84" s="14" t="s">
        <v>90</v>
      </c>
      <c r="C84" s="14" t="s">
        <v>89</v>
      </c>
      <c r="D84" s="15">
        <v>160.19999999999999</v>
      </c>
      <c r="E84" s="15">
        <v>157.30000000000001</v>
      </c>
      <c r="F84" s="15">
        <v>188.4</v>
      </c>
      <c r="G84" s="15">
        <v>160.9</v>
      </c>
      <c r="H84" s="15">
        <v>138.30000000000001</v>
      </c>
      <c r="I84" s="15">
        <v>128.19999999999999</v>
      </c>
      <c r="J84" s="15">
        <v>133.4</v>
      </c>
      <c r="K84" s="15">
        <v>136.9</v>
      </c>
      <c r="L84" s="15">
        <v>118.9</v>
      </c>
      <c r="M84" s="15">
        <v>117.6</v>
      </c>
      <c r="N84" s="15">
        <v>118.8</v>
      </c>
      <c r="O84" s="15">
        <v>137.9</v>
      </c>
      <c r="P84" s="15">
        <f t="shared" si="1"/>
        <v>1696.8000000000002</v>
      </c>
    </row>
    <row r="85" spans="1:16" x14ac:dyDescent="0.25">
      <c r="A85" s="13">
        <v>82</v>
      </c>
      <c r="B85" s="14" t="s">
        <v>91</v>
      </c>
      <c r="C85" s="14" t="s">
        <v>92</v>
      </c>
      <c r="D85" s="15" t="s">
        <v>250</v>
      </c>
      <c r="E85" s="15">
        <v>0</v>
      </c>
      <c r="F85" s="15">
        <v>0</v>
      </c>
      <c r="G85" s="15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15">
        <f t="shared" si="1"/>
        <v>0</v>
      </c>
    </row>
    <row r="86" spans="1:16" x14ac:dyDescent="0.25">
      <c r="A86" s="13">
        <v>83</v>
      </c>
      <c r="B86" s="14" t="s">
        <v>92</v>
      </c>
      <c r="C86" s="14" t="s">
        <v>92</v>
      </c>
      <c r="D86" s="15" t="s">
        <v>251</v>
      </c>
      <c r="E86" s="15" t="s">
        <v>251</v>
      </c>
      <c r="F86" s="15" t="s">
        <v>251</v>
      </c>
      <c r="G86" s="15" t="s">
        <v>251</v>
      </c>
      <c r="H86" s="15" t="s">
        <v>251</v>
      </c>
      <c r="I86" s="15" t="s">
        <v>251</v>
      </c>
      <c r="J86" s="15" t="s">
        <v>251</v>
      </c>
      <c r="K86" s="15" t="s">
        <v>251</v>
      </c>
      <c r="L86" s="15" t="s">
        <v>251</v>
      </c>
      <c r="M86" s="15" t="s">
        <v>251</v>
      </c>
      <c r="N86" s="15" t="s">
        <v>251</v>
      </c>
      <c r="O86" s="15" t="s">
        <v>251</v>
      </c>
      <c r="P86" s="15">
        <f t="shared" si="1"/>
        <v>0</v>
      </c>
    </row>
    <row r="87" spans="1:16" x14ac:dyDescent="0.25">
      <c r="A87" s="13">
        <v>84</v>
      </c>
      <c r="B87" s="14" t="s">
        <v>93</v>
      </c>
      <c r="C87" s="19" t="s">
        <v>136</v>
      </c>
      <c r="D87" s="15">
        <v>159.30000000000001</v>
      </c>
      <c r="E87" s="15">
        <v>161.30000000000001</v>
      </c>
      <c r="F87" s="15">
        <v>176.3</v>
      </c>
      <c r="G87" s="15">
        <v>146.9</v>
      </c>
      <c r="H87" s="15">
        <v>120.8</v>
      </c>
      <c r="I87" s="15">
        <v>109</v>
      </c>
      <c r="J87" s="15">
        <v>111</v>
      </c>
      <c r="K87" s="15">
        <v>111.7</v>
      </c>
      <c r="L87" s="15">
        <v>100.9</v>
      </c>
      <c r="M87" s="15">
        <v>100.6</v>
      </c>
      <c r="N87" s="15">
        <v>94.4</v>
      </c>
      <c r="O87" s="15">
        <v>118.8</v>
      </c>
      <c r="P87" s="15">
        <f t="shared" si="1"/>
        <v>1511</v>
      </c>
    </row>
    <row r="88" spans="1:16" x14ac:dyDescent="0.25">
      <c r="A88" s="16">
        <v>85</v>
      </c>
      <c r="B88" s="17" t="s">
        <v>94</v>
      </c>
      <c r="C88" s="17" t="s">
        <v>94</v>
      </c>
      <c r="D88" s="18">
        <v>178.3</v>
      </c>
      <c r="E88" s="18">
        <v>167.3</v>
      </c>
      <c r="F88" s="18">
        <v>182.6</v>
      </c>
      <c r="G88" s="18">
        <v>150.80000000000001</v>
      </c>
      <c r="H88" s="18">
        <v>135.30000000000001</v>
      </c>
      <c r="I88" s="18">
        <v>123.8</v>
      </c>
      <c r="J88" s="18">
        <v>128.1</v>
      </c>
      <c r="K88" s="18">
        <v>128.9</v>
      </c>
      <c r="L88" s="18">
        <v>115.7</v>
      </c>
      <c r="M88" s="18">
        <v>114.8</v>
      </c>
      <c r="N88" s="18">
        <v>108.3</v>
      </c>
      <c r="O88" s="18">
        <v>133.9</v>
      </c>
      <c r="P88" s="18">
        <f t="shared" si="1"/>
        <v>1667.8</v>
      </c>
    </row>
    <row r="89" spans="1:16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</row>
    <row r="90" spans="1:16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</row>
    <row r="91" spans="1:16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</row>
    <row r="92" spans="1:16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</row>
    <row r="93" spans="1:16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</row>
  </sheetData>
  <sheetProtection password="D332" sheet="1" objects="1" scenarios="1"/>
  <phoneticPr fontId="7" type="noConversion"/>
  <printOptions horizontalCentered="1"/>
  <pageMargins left="0.75" right="0.75" top="0.75" bottom="0.75" header="0.5" footer="0.5"/>
  <pageSetup paperSize="9" scale="77" fitToHeight="3" orientation="portrait" r:id="rId1"/>
  <headerFooter alignWithMargins="0">
    <oddFooter>&amp;L&amp;Z&amp;F&amp;A&amp;C&amp;P/&amp;N&amp;R&amp;D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>
    <tabColor indexed="13"/>
  </sheetPr>
  <dimension ref="A1:M401"/>
  <sheetViews>
    <sheetView showGridLines="0" zoomScale="82" zoomScaleNormal="82" workbookViewId="0">
      <selection activeCell="V18" sqref="V18"/>
    </sheetView>
  </sheetViews>
  <sheetFormatPr defaultColWidth="9.109375" defaultRowHeight="13.2" x14ac:dyDescent="0.25"/>
  <cols>
    <col min="1" max="1" width="9.109375" style="211"/>
    <col min="2" max="2" width="9.88671875" style="211" bestFit="1" customWidth="1"/>
    <col min="3" max="4" width="9.109375" style="211"/>
    <col min="5" max="5" width="10.88671875" style="211" customWidth="1"/>
    <col min="6" max="16384" width="9.109375" style="211"/>
  </cols>
  <sheetData>
    <row r="1" spans="1:13" ht="15.6" x14ac:dyDescent="0.3">
      <c r="A1" s="388" t="s">
        <v>252</v>
      </c>
      <c r="B1" s="389"/>
      <c r="C1" s="389"/>
      <c r="D1" s="390" t="s">
        <v>333</v>
      </c>
      <c r="E1" s="391"/>
      <c r="F1" s="181"/>
      <c r="G1" s="182"/>
      <c r="H1" s="181" t="s">
        <v>249</v>
      </c>
      <c r="I1" s="228">
        <v>12</v>
      </c>
      <c r="L1" s="240"/>
      <c r="M1" s="241"/>
    </row>
    <row r="2" spans="1:13" x14ac:dyDescent="0.25">
      <c r="A2" s="353"/>
      <c r="B2" s="354"/>
      <c r="C2" s="355" t="s">
        <v>330</v>
      </c>
      <c r="D2" s="355"/>
      <c r="E2" s="363">
        <v>73327</v>
      </c>
      <c r="F2" s="355"/>
      <c r="H2" s="358" t="s">
        <v>331</v>
      </c>
      <c r="I2" s="386" t="s">
        <v>334</v>
      </c>
      <c r="J2" s="353"/>
      <c r="K2" s="356"/>
      <c r="L2" s="353"/>
    </row>
    <row r="3" spans="1:13" ht="13.8" thickBot="1" x14ac:dyDescent="0.3">
      <c r="B3" s="242"/>
      <c r="C3" s="230"/>
      <c r="D3" s="230"/>
      <c r="E3" s="230"/>
      <c r="F3" s="230"/>
      <c r="G3" s="230"/>
      <c r="H3" s="230"/>
      <c r="I3" s="243"/>
    </row>
    <row r="4" spans="1:13" x14ac:dyDescent="0.25">
      <c r="A4" s="183" t="s">
        <v>108</v>
      </c>
      <c r="B4" s="184"/>
      <c r="C4" s="392" t="s">
        <v>117</v>
      </c>
      <c r="D4" s="393"/>
    </row>
    <row r="5" spans="1:13" x14ac:dyDescent="0.25">
      <c r="A5" s="185" t="s">
        <v>215</v>
      </c>
      <c r="B5" s="186"/>
      <c r="C5" s="395" t="str">
        <f>VLOOKUP(C4,Prv!$D$3:$E$78,2,FALSE)</f>
        <v>ลพบุรี</v>
      </c>
      <c r="D5" s="396"/>
    </row>
    <row r="6" spans="1:13" ht="13.8" thickBot="1" x14ac:dyDescent="0.3">
      <c r="A6" s="187" t="s">
        <v>212</v>
      </c>
      <c r="B6" s="188"/>
      <c r="C6" s="189"/>
      <c r="D6" s="168">
        <v>7</v>
      </c>
    </row>
    <row r="7" spans="1:13" ht="13.8" thickBot="1" x14ac:dyDescent="0.3">
      <c r="A7" s="244"/>
      <c r="B7" s="245"/>
      <c r="C7" s="246"/>
      <c r="D7" s="247"/>
    </row>
    <row r="8" spans="1:13" ht="16.2" thickBot="1" x14ac:dyDescent="0.35">
      <c r="A8" s="208" t="s">
        <v>246</v>
      </c>
      <c r="E8" s="248" t="s">
        <v>2</v>
      </c>
      <c r="F8" s="249" t="s">
        <v>209</v>
      </c>
      <c r="H8" s="207" t="s">
        <v>244</v>
      </c>
      <c r="L8" s="248" t="s">
        <v>2</v>
      </c>
      <c r="M8" s="250" t="s">
        <v>209</v>
      </c>
    </row>
    <row r="9" spans="1:13" ht="13.8" thickBot="1" x14ac:dyDescent="0.3">
      <c r="E9" s="251">
        <v>1</v>
      </c>
      <c r="F9" s="239"/>
      <c r="L9" s="251">
        <v>1</v>
      </c>
      <c r="M9" s="239">
        <v>4135</v>
      </c>
    </row>
    <row r="10" spans="1:13" x14ac:dyDescent="0.25">
      <c r="A10" s="190" t="s">
        <v>146</v>
      </c>
      <c r="B10" s="184"/>
      <c r="C10" s="397" t="s">
        <v>148</v>
      </c>
      <c r="D10" s="394"/>
      <c r="E10" s="252">
        <f t="shared" ref="E10:E18" si="0">IF(E9="","",IF(E9+1&lt;=$D$13,E9+1,""))</f>
        <v>2</v>
      </c>
      <c r="F10" s="169"/>
      <c r="H10" s="190" t="s">
        <v>146</v>
      </c>
      <c r="I10" s="184"/>
      <c r="J10" s="392" t="s">
        <v>148</v>
      </c>
      <c r="K10" s="394"/>
      <c r="L10" s="252">
        <f>IF(L9="","",IF(L9+1&lt;=$K$13,L9+1,""))</f>
        <v>2</v>
      </c>
      <c r="M10" s="169">
        <v>8005</v>
      </c>
    </row>
    <row r="11" spans="1:13" x14ac:dyDescent="0.25">
      <c r="A11" s="191" t="s">
        <v>147</v>
      </c>
      <c r="B11" s="192"/>
      <c r="C11" s="198">
        <f>VLOOKUP(C10,Crop!$B$3:$C$35,2,FALSE)</f>
        <v>13</v>
      </c>
      <c r="D11" s="171">
        <v>36</v>
      </c>
      <c r="E11" s="252">
        <f t="shared" si="0"/>
        <v>3</v>
      </c>
      <c r="F11" s="169"/>
      <c r="H11" s="191" t="s">
        <v>147</v>
      </c>
      <c r="I11" s="192"/>
      <c r="J11" s="198">
        <f>VLOOKUP(J10,Crop!$B$3:$C$35,2,FALSE)</f>
        <v>13</v>
      </c>
      <c r="K11" s="171">
        <v>4</v>
      </c>
      <c r="L11" s="252">
        <f>IF(L10="","",IF(L10+1&lt;=$K$13,L10+1,""))</f>
        <v>3</v>
      </c>
      <c r="M11" s="169">
        <v>4030</v>
      </c>
    </row>
    <row r="12" spans="1:13" x14ac:dyDescent="0.25">
      <c r="A12" s="185" t="s">
        <v>245</v>
      </c>
      <c r="B12" s="193"/>
      <c r="C12" s="199"/>
      <c r="D12" s="202">
        <f>SUM(F9:F28)</f>
        <v>0</v>
      </c>
      <c r="E12" s="252">
        <f t="shared" si="0"/>
        <v>4</v>
      </c>
      <c r="F12" s="169"/>
      <c r="H12" s="185" t="s">
        <v>245</v>
      </c>
      <c r="I12" s="193"/>
      <c r="J12" s="199"/>
      <c r="K12" s="202">
        <f>SUM(M9:M28)</f>
        <v>27663</v>
      </c>
      <c r="L12" s="252">
        <f>IF(L11="","",IF(L11+1&lt;=$K$13,L11+1,""))</f>
        <v>4</v>
      </c>
      <c r="M12" s="169">
        <v>3428</v>
      </c>
    </row>
    <row r="13" spans="1:13" x14ac:dyDescent="0.25">
      <c r="A13" s="194" t="s">
        <v>214</v>
      </c>
      <c r="B13" s="195"/>
      <c r="C13" s="200"/>
      <c r="D13" s="173">
        <v>6</v>
      </c>
      <c r="E13" s="252">
        <f t="shared" si="0"/>
        <v>5</v>
      </c>
      <c r="F13" s="169"/>
      <c r="H13" s="194" t="s">
        <v>214</v>
      </c>
      <c r="I13" s="195"/>
      <c r="J13" s="200"/>
      <c r="K13" s="173">
        <v>6</v>
      </c>
      <c r="L13" s="252">
        <f>IF(L12="","",IF(L12+1&lt;=$K$13,L12+1,""))</f>
        <v>5</v>
      </c>
      <c r="M13" s="169">
        <v>4240</v>
      </c>
    </row>
    <row r="14" spans="1:13" ht="13.8" thickBot="1" x14ac:dyDescent="0.3">
      <c r="A14" s="196" t="s">
        <v>266</v>
      </c>
      <c r="B14" s="197"/>
      <c r="C14" s="201"/>
      <c r="D14" s="175">
        <v>0</v>
      </c>
      <c r="E14" s="252">
        <f t="shared" si="0"/>
        <v>6</v>
      </c>
      <c r="F14" s="169"/>
      <c r="H14" s="196" t="s">
        <v>266</v>
      </c>
      <c r="I14" s="197"/>
      <c r="J14" s="201"/>
      <c r="K14" s="175">
        <v>100</v>
      </c>
      <c r="L14" s="252">
        <f t="shared" ref="L14:L28" si="1">IF(L13="","",IF(L13+1&lt;=$K$13,L13+1,""))</f>
        <v>6</v>
      </c>
      <c r="M14" s="169">
        <v>3825</v>
      </c>
    </row>
    <row r="15" spans="1:13" x14ac:dyDescent="0.25">
      <c r="E15" s="252" t="str">
        <f t="shared" si="0"/>
        <v/>
      </c>
      <c r="F15" s="169"/>
      <c r="L15" s="252" t="str">
        <f t="shared" si="1"/>
        <v/>
      </c>
      <c r="M15" s="169"/>
    </row>
    <row r="16" spans="1:13" x14ac:dyDescent="0.25">
      <c r="E16" s="252" t="str">
        <f t="shared" si="0"/>
        <v/>
      </c>
      <c r="F16" s="169"/>
      <c r="L16" s="252" t="str">
        <f t="shared" si="1"/>
        <v/>
      </c>
      <c r="M16" s="169"/>
    </row>
    <row r="17" spans="1:13" x14ac:dyDescent="0.25">
      <c r="E17" s="252" t="str">
        <f t="shared" si="0"/>
        <v/>
      </c>
      <c r="F17" s="169"/>
      <c r="H17" s="253"/>
      <c r="I17" s="253"/>
      <c r="J17" s="253"/>
      <c r="K17" s="254"/>
      <c r="L17" s="252" t="str">
        <f t="shared" si="1"/>
        <v/>
      </c>
      <c r="M17" s="169"/>
    </row>
    <row r="18" spans="1:13" x14ac:dyDescent="0.25">
      <c r="A18" s="253"/>
      <c r="B18" s="253"/>
      <c r="C18" s="253"/>
      <c r="D18" s="254"/>
      <c r="E18" s="252" t="str">
        <f t="shared" si="0"/>
        <v/>
      </c>
      <c r="F18" s="169"/>
      <c r="L18" s="252" t="str">
        <f t="shared" si="1"/>
        <v/>
      </c>
      <c r="M18" s="169"/>
    </row>
    <row r="19" spans="1:13" x14ac:dyDescent="0.25">
      <c r="A19" s="253"/>
      <c r="B19" s="253"/>
      <c r="C19" s="253"/>
      <c r="D19" s="254"/>
      <c r="E19" s="252" t="str">
        <f t="shared" ref="E19:E28" si="2">IF(E18="","",IF(E18+1&lt;=$D$13,E18+1,""))</f>
        <v/>
      </c>
      <c r="F19" s="169"/>
      <c r="L19" s="252" t="str">
        <f t="shared" si="1"/>
        <v/>
      </c>
      <c r="M19" s="169"/>
    </row>
    <row r="20" spans="1:13" hidden="1" x14ac:dyDescent="0.25">
      <c r="A20" s="253"/>
      <c r="B20" s="253"/>
      <c r="C20" s="253"/>
      <c r="D20" s="254"/>
      <c r="E20" s="252" t="str">
        <f t="shared" si="2"/>
        <v/>
      </c>
      <c r="F20" s="169"/>
      <c r="L20" s="252" t="str">
        <f t="shared" si="1"/>
        <v/>
      </c>
      <c r="M20" s="169"/>
    </row>
    <row r="21" spans="1:13" hidden="1" x14ac:dyDescent="0.25">
      <c r="A21" s="253"/>
      <c r="B21" s="253"/>
      <c r="C21" s="253"/>
      <c r="D21" s="254"/>
      <c r="E21" s="252" t="str">
        <f t="shared" si="2"/>
        <v/>
      </c>
      <c r="F21" s="169"/>
      <c r="L21" s="252" t="str">
        <f t="shared" si="1"/>
        <v/>
      </c>
      <c r="M21" s="169"/>
    </row>
    <row r="22" spans="1:13" hidden="1" x14ac:dyDescent="0.25">
      <c r="A22" s="253"/>
      <c r="B22" s="253"/>
      <c r="C22" s="253"/>
      <c r="D22" s="254"/>
      <c r="E22" s="252" t="str">
        <f t="shared" si="2"/>
        <v/>
      </c>
      <c r="F22" s="169"/>
      <c r="L22" s="252" t="str">
        <f t="shared" si="1"/>
        <v/>
      </c>
      <c r="M22" s="169"/>
    </row>
    <row r="23" spans="1:13" hidden="1" x14ac:dyDescent="0.25">
      <c r="A23" s="253"/>
      <c r="B23" s="253"/>
      <c r="C23" s="253"/>
      <c r="D23" s="254"/>
      <c r="E23" s="252" t="str">
        <f t="shared" si="2"/>
        <v/>
      </c>
      <c r="F23" s="169"/>
      <c r="L23" s="252" t="str">
        <f t="shared" si="1"/>
        <v/>
      </c>
      <c r="M23" s="169"/>
    </row>
    <row r="24" spans="1:13" hidden="1" x14ac:dyDescent="0.25">
      <c r="A24" s="253"/>
      <c r="B24" s="253"/>
      <c r="C24" s="253"/>
      <c r="D24" s="254"/>
      <c r="E24" s="252" t="str">
        <f t="shared" si="2"/>
        <v/>
      </c>
      <c r="F24" s="169"/>
      <c r="L24" s="252" t="str">
        <f t="shared" si="1"/>
        <v/>
      </c>
      <c r="M24" s="169"/>
    </row>
    <row r="25" spans="1:13" hidden="1" x14ac:dyDescent="0.25">
      <c r="A25" s="253"/>
      <c r="B25" s="253"/>
      <c r="C25" s="253"/>
      <c r="D25" s="254"/>
      <c r="E25" s="252" t="str">
        <f t="shared" si="2"/>
        <v/>
      </c>
      <c r="F25" s="169"/>
      <c r="L25" s="252" t="str">
        <f t="shared" si="1"/>
        <v/>
      </c>
      <c r="M25" s="169"/>
    </row>
    <row r="26" spans="1:13" hidden="1" x14ac:dyDescent="0.25">
      <c r="A26" s="253"/>
      <c r="B26" s="253"/>
      <c r="C26" s="253"/>
      <c r="D26" s="254"/>
      <c r="E26" s="252" t="str">
        <f t="shared" si="2"/>
        <v/>
      </c>
      <c r="F26" s="169"/>
      <c r="L26" s="252" t="str">
        <f t="shared" si="1"/>
        <v/>
      </c>
      <c r="M26" s="169"/>
    </row>
    <row r="27" spans="1:13" hidden="1" x14ac:dyDescent="0.25">
      <c r="A27" s="253"/>
      <c r="B27" s="253"/>
      <c r="C27" s="253"/>
      <c r="D27" s="254"/>
      <c r="E27" s="252" t="str">
        <f t="shared" si="2"/>
        <v/>
      </c>
      <c r="F27" s="169"/>
      <c r="L27" s="252" t="str">
        <f t="shared" si="1"/>
        <v/>
      </c>
      <c r="M27" s="169"/>
    </row>
    <row r="28" spans="1:13" ht="13.8" hidden="1" thickBot="1" x14ac:dyDescent="0.3">
      <c r="A28" s="253"/>
      <c r="B28" s="253"/>
      <c r="C28" s="253"/>
      <c r="D28" s="254"/>
      <c r="E28" s="255" t="str">
        <f t="shared" si="2"/>
        <v/>
      </c>
      <c r="F28" s="176"/>
      <c r="L28" s="255" t="str">
        <f t="shared" si="1"/>
        <v/>
      </c>
      <c r="M28" s="176"/>
    </row>
    <row r="29" spans="1:13" ht="13.8" thickBot="1" x14ac:dyDescent="0.3"/>
    <row r="30" spans="1:13" ht="16.2" thickBot="1" x14ac:dyDescent="0.35">
      <c r="A30" s="208" t="s">
        <v>255</v>
      </c>
      <c r="E30" s="251" t="s">
        <v>2</v>
      </c>
      <c r="F30" s="256" t="s">
        <v>209</v>
      </c>
      <c r="H30" s="208" t="s">
        <v>254</v>
      </c>
      <c r="L30" s="251" t="s">
        <v>2</v>
      </c>
      <c r="M30" s="256" t="s">
        <v>209</v>
      </c>
    </row>
    <row r="31" spans="1:13" ht="13.8" thickBot="1" x14ac:dyDescent="0.3">
      <c r="E31" s="251">
        <v>1</v>
      </c>
      <c r="F31" s="239"/>
      <c r="L31" s="251">
        <v>1</v>
      </c>
      <c r="M31" s="239">
        <v>640</v>
      </c>
    </row>
    <row r="32" spans="1:13" x14ac:dyDescent="0.25">
      <c r="A32" s="190" t="s">
        <v>146</v>
      </c>
      <c r="B32" s="184"/>
      <c r="C32" s="392" t="s">
        <v>152</v>
      </c>
      <c r="D32" s="393"/>
      <c r="E32" s="252">
        <f>IF(E31="","",IF(E31+1&lt;=$D$35,E31+1,""))</f>
        <v>2</v>
      </c>
      <c r="F32" s="169"/>
      <c r="H32" s="190" t="s">
        <v>146</v>
      </c>
      <c r="I32" s="184"/>
      <c r="J32" s="392" t="s">
        <v>177</v>
      </c>
      <c r="K32" s="393"/>
      <c r="L32" s="252" t="str">
        <f>IF(L31="","",IF(L31+1&lt;=$K$35,L31+1,""))</f>
        <v/>
      </c>
      <c r="M32" s="169"/>
    </row>
    <row r="33" spans="1:13" x14ac:dyDescent="0.25">
      <c r="A33" s="191" t="s">
        <v>147</v>
      </c>
      <c r="B33" s="192"/>
      <c r="C33" s="198">
        <f>VLOOKUP(C32,Crop!$B$3:$C$35,2,FALSE)</f>
        <v>11</v>
      </c>
      <c r="D33" s="170">
        <v>39</v>
      </c>
      <c r="E33" s="252">
        <f t="shared" ref="E33:E50" si="3">IF(E32="","",IF(E32+1&lt;=$D$35,E32+1,""))</f>
        <v>3</v>
      </c>
      <c r="F33" s="169"/>
      <c r="H33" s="191" t="s">
        <v>147</v>
      </c>
      <c r="I33" s="192"/>
      <c r="J33" s="198">
        <f>VLOOKUP(J32,Crop!$B$3:$C$35,2,FALSE)</f>
        <v>44</v>
      </c>
      <c r="K33" s="170">
        <v>9</v>
      </c>
      <c r="L33" s="252" t="str">
        <f t="shared" ref="L33:L50" si="4">IF(L32="","",IF(L32+1&lt;=$K$35,L32+1,""))</f>
        <v/>
      </c>
      <c r="M33" s="169"/>
    </row>
    <row r="34" spans="1:13" x14ac:dyDescent="0.25">
      <c r="A34" s="185" t="s">
        <v>245</v>
      </c>
      <c r="B34" s="193"/>
      <c r="C34" s="199"/>
      <c r="D34" s="180">
        <f>SUM(F31:F50)</f>
        <v>0</v>
      </c>
      <c r="E34" s="252">
        <f t="shared" si="3"/>
        <v>4</v>
      </c>
      <c r="F34" s="169"/>
      <c r="H34" s="185" t="s">
        <v>245</v>
      </c>
      <c r="I34" s="193"/>
      <c r="J34" s="199"/>
      <c r="K34" s="180">
        <f>SUM(M31:M50)</f>
        <v>640</v>
      </c>
      <c r="L34" s="252" t="str">
        <f t="shared" si="4"/>
        <v/>
      </c>
      <c r="M34" s="169"/>
    </row>
    <row r="35" spans="1:13" x14ac:dyDescent="0.25">
      <c r="A35" s="185" t="s">
        <v>214</v>
      </c>
      <c r="B35" s="195"/>
      <c r="C35" s="200"/>
      <c r="D35" s="172">
        <v>5</v>
      </c>
      <c r="E35" s="252">
        <f t="shared" si="3"/>
        <v>5</v>
      </c>
      <c r="F35" s="169"/>
      <c r="H35" s="194" t="s">
        <v>214</v>
      </c>
      <c r="I35" s="195"/>
      <c r="J35" s="200"/>
      <c r="K35" s="172">
        <v>1</v>
      </c>
      <c r="L35" s="252" t="str">
        <f t="shared" si="4"/>
        <v/>
      </c>
      <c r="M35" s="169"/>
    </row>
    <row r="36" spans="1:13" ht="13.8" thickBot="1" x14ac:dyDescent="0.3">
      <c r="A36" s="196" t="s">
        <v>266</v>
      </c>
      <c r="B36" s="197"/>
      <c r="C36" s="201"/>
      <c r="D36" s="174">
        <v>30</v>
      </c>
      <c r="E36" s="252" t="str">
        <f t="shared" si="3"/>
        <v/>
      </c>
      <c r="F36" s="169"/>
      <c r="H36" s="196" t="s">
        <v>266</v>
      </c>
      <c r="I36" s="197"/>
      <c r="J36" s="201"/>
      <c r="K36" s="174">
        <v>30</v>
      </c>
      <c r="L36" s="252" t="str">
        <f t="shared" si="4"/>
        <v/>
      </c>
      <c r="M36" s="169"/>
    </row>
    <row r="37" spans="1:13" x14ac:dyDescent="0.25">
      <c r="E37" s="252" t="str">
        <f t="shared" si="3"/>
        <v/>
      </c>
      <c r="F37" s="169"/>
      <c r="L37" s="252" t="str">
        <f t="shared" si="4"/>
        <v/>
      </c>
      <c r="M37" s="169"/>
    </row>
    <row r="38" spans="1:13" x14ac:dyDescent="0.25">
      <c r="E38" s="252" t="str">
        <f t="shared" si="3"/>
        <v/>
      </c>
      <c r="F38" s="169"/>
      <c r="L38" s="252" t="str">
        <f t="shared" si="4"/>
        <v/>
      </c>
      <c r="M38" s="169"/>
    </row>
    <row r="39" spans="1:13" x14ac:dyDescent="0.25">
      <c r="E39" s="252" t="str">
        <f t="shared" si="3"/>
        <v/>
      </c>
      <c r="F39" s="169"/>
      <c r="L39" s="252" t="str">
        <f t="shared" si="4"/>
        <v/>
      </c>
      <c r="M39" s="169"/>
    </row>
    <row r="40" spans="1:13" x14ac:dyDescent="0.25">
      <c r="A40" s="253"/>
      <c r="B40" s="253"/>
      <c r="C40" s="253"/>
      <c r="D40" s="254"/>
      <c r="E40" s="252" t="str">
        <f t="shared" si="3"/>
        <v/>
      </c>
      <c r="F40" s="169"/>
      <c r="H40" s="253"/>
      <c r="I40" s="253"/>
      <c r="J40" s="253"/>
      <c r="K40" s="254"/>
      <c r="L40" s="252" t="str">
        <f t="shared" si="4"/>
        <v/>
      </c>
      <c r="M40" s="169"/>
    </row>
    <row r="41" spans="1:13" x14ac:dyDescent="0.25">
      <c r="A41" s="253"/>
      <c r="B41" s="253"/>
      <c r="C41" s="253"/>
      <c r="D41" s="254"/>
      <c r="E41" s="252" t="str">
        <f t="shared" si="3"/>
        <v/>
      </c>
      <c r="F41" s="169"/>
      <c r="H41" s="253"/>
      <c r="I41" s="253"/>
      <c r="J41" s="253"/>
      <c r="K41" s="254"/>
      <c r="L41" s="252" t="str">
        <f t="shared" si="4"/>
        <v/>
      </c>
      <c r="M41" s="169"/>
    </row>
    <row r="42" spans="1:13" x14ac:dyDescent="0.25">
      <c r="A42" s="253"/>
      <c r="B42" s="253"/>
      <c r="C42" s="253"/>
      <c r="D42" s="254"/>
      <c r="E42" s="252" t="str">
        <f t="shared" si="3"/>
        <v/>
      </c>
      <c r="F42" s="169"/>
      <c r="H42" s="253"/>
      <c r="I42" s="253"/>
      <c r="J42" s="253"/>
      <c r="K42" s="254"/>
      <c r="L42" s="252" t="str">
        <f t="shared" si="4"/>
        <v/>
      </c>
      <c r="M42" s="169"/>
    </row>
    <row r="43" spans="1:13" hidden="1" x14ac:dyDescent="0.25">
      <c r="A43" s="253"/>
      <c r="B43" s="253"/>
      <c r="C43" s="253"/>
      <c r="D43" s="254"/>
      <c r="E43" s="252" t="str">
        <f t="shared" si="3"/>
        <v/>
      </c>
      <c r="F43" s="169"/>
      <c r="H43" s="253"/>
      <c r="I43" s="253"/>
      <c r="J43" s="253"/>
      <c r="K43" s="254"/>
      <c r="L43" s="252" t="str">
        <f t="shared" si="4"/>
        <v/>
      </c>
      <c r="M43" s="169"/>
    </row>
    <row r="44" spans="1:13" hidden="1" x14ac:dyDescent="0.25">
      <c r="A44" s="253"/>
      <c r="B44" s="253"/>
      <c r="C44" s="253"/>
      <c r="D44" s="254"/>
      <c r="E44" s="252" t="str">
        <f t="shared" si="3"/>
        <v/>
      </c>
      <c r="F44" s="169"/>
      <c r="H44" s="253"/>
      <c r="I44" s="253"/>
      <c r="J44" s="253"/>
      <c r="K44" s="254"/>
      <c r="L44" s="252" t="str">
        <f t="shared" si="4"/>
        <v/>
      </c>
      <c r="M44" s="169"/>
    </row>
    <row r="45" spans="1:13" hidden="1" x14ac:dyDescent="0.25">
      <c r="A45" s="253"/>
      <c r="B45" s="253"/>
      <c r="C45" s="253"/>
      <c r="D45" s="254"/>
      <c r="E45" s="252" t="str">
        <f t="shared" si="3"/>
        <v/>
      </c>
      <c r="F45" s="169"/>
      <c r="H45" s="253"/>
      <c r="I45" s="253"/>
      <c r="J45" s="253"/>
      <c r="K45" s="254"/>
      <c r="L45" s="252" t="str">
        <f t="shared" si="4"/>
        <v/>
      </c>
      <c r="M45" s="169"/>
    </row>
    <row r="46" spans="1:13" hidden="1" x14ac:dyDescent="0.25">
      <c r="A46" s="253"/>
      <c r="B46" s="253"/>
      <c r="C46" s="253"/>
      <c r="D46" s="254"/>
      <c r="E46" s="252" t="str">
        <f t="shared" si="3"/>
        <v/>
      </c>
      <c r="F46" s="169"/>
      <c r="H46" s="253"/>
      <c r="I46" s="253"/>
      <c r="J46" s="253"/>
      <c r="K46" s="254"/>
      <c r="L46" s="252" t="str">
        <f t="shared" si="4"/>
        <v/>
      </c>
      <c r="M46" s="169"/>
    </row>
    <row r="47" spans="1:13" hidden="1" x14ac:dyDescent="0.25">
      <c r="A47" s="253"/>
      <c r="B47" s="253"/>
      <c r="C47" s="253"/>
      <c r="D47" s="254"/>
      <c r="E47" s="252" t="str">
        <f t="shared" si="3"/>
        <v/>
      </c>
      <c r="F47" s="169"/>
      <c r="H47" s="253"/>
      <c r="I47" s="253"/>
      <c r="J47" s="253"/>
      <c r="K47" s="254"/>
      <c r="L47" s="252" t="str">
        <f t="shared" si="4"/>
        <v/>
      </c>
      <c r="M47" s="169"/>
    </row>
    <row r="48" spans="1:13" hidden="1" x14ac:dyDescent="0.25">
      <c r="A48" s="253"/>
      <c r="B48" s="253"/>
      <c r="C48" s="253"/>
      <c r="D48" s="254"/>
      <c r="E48" s="252" t="str">
        <f t="shared" si="3"/>
        <v/>
      </c>
      <c r="F48" s="169"/>
      <c r="H48" s="253"/>
      <c r="I48" s="253"/>
      <c r="J48" s="253"/>
      <c r="K48" s="254"/>
      <c r="L48" s="252" t="str">
        <f t="shared" si="4"/>
        <v/>
      </c>
      <c r="M48" s="169"/>
    </row>
    <row r="49" spans="1:13" hidden="1" x14ac:dyDescent="0.25">
      <c r="A49" s="253"/>
      <c r="B49" s="253"/>
      <c r="C49" s="253"/>
      <c r="D49" s="254"/>
      <c r="E49" s="252" t="str">
        <f t="shared" si="3"/>
        <v/>
      </c>
      <c r="F49" s="169"/>
      <c r="H49" s="253"/>
      <c r="I49" s="253"/>
      <c r="J49" s="253"/>
      <c r="K49" s="254"/>
      <c r="L49" s="252" t="str">
        <f t="shared" si="4"/>
        <v/>
      </c>
      <c r="M49" s="169"/>
    </row>
    <row r="50" spans="1:13" ht="13.8" hidden="1" thickBot="1" x14ac:dyDescent="0.3">
      <c r="A50" s="253"/>
      <c r="B50" s="253"/>
      <c r="C50" s="253"/>
      <c r="D50" s="254"/>
      <c r="E50" s="255" t="str">
        <f t="shared" si="3"/>
        <v/>
      </c>
      <c r="F50" s="176"/>
      <c r="H50" s="253"/>
      <c r="I50" s="253"/>
      <c r="J50" s="253"/>
      <c r="K50" s="254"/>
      <c r="L50" s="255" t="str">
        <f t="shared" si="4"/>
        <v/>
      </c>
      <c r="M50" s="176"/>
    </row>
    <row r="52" spans="1:13" ht="16.2" thickBot="1" x14ac:dyDescent="0.35">
      <c r="A52" s="207" t="s">
        <v>229</v>
      </c>
      <c r="H52" s="207" t="s">
        <v>248</v>
      </c>
    </row>
    <row r="53" spans="1:13" x14ac:dyDescent="0.25">
      <c r="A53" s="190" t="s">
        <v>146</v>
      </c>
      <c r="B53" s="184"/>
      <c r="C53" s="392" t="s">
        <v>180</v>
      </c>
      <c r="D53" s="393"/>
      <c r="H53" s="204" t="s">
        <v>224</v>
      </c>
      <c r="I53" s="205"/>
      <c r="J53" s="257"/>
      <c r="K53" s="177"/>
    </row>
    <row r="54" spans="1:13" ht="13.8" thickBot="1" x14ac:dyDescent="0.3">
      <c r="A54" s="187" t="s">
        <v>245</v>
      </c>
      <c r="B54" s="203"/>
      <c r="C54" s="258"/>
      <c r="D54" s="178">
        <v>3210</v>
      </c>
      <c r="H54" s="196" t="s">
        <v>228</v>
      </c>
      <c r="I54" s="206"/>
      <c r="J54" s="259"/>
      <c r="K54" s="179"/>
    </row>
    <row r="56" spans="1:13" x14ac:dyDescent="0.25">
      <c r="D56" s="245"/>
      <c r="E56" s="245"/>
      <c r="F56" s="245"/>
      <c r="G56" s="245"/>
      <c r="H56" s="245"/>
      <c r="I56" s="245"/>
      <c r="J56" s="245"/>
    </row>
    <row r="57" spans="1:13" x14ac:dyDescent="0.25">
      <c r="F57" s="245"/>
      <c r="G57" s="245"/>
      <c r="H57" s="245"/>
      <c r="I57" s="245"/>
      <c r="J57" s="245"/>
    </row>
    <row r="58" spans="1:13" x14ac:dyDescent="0.25">
      <c r="F58" s="245"/>
      <c r="G58" s="245"/>
      <c r="H58" s="245"/>
      <c r="I58" s="245"/>
      <c r="J58" s="245"/>
    </row>
    <row r="59" spans="1:13" x14ac:dyDescent="0.25">
      <c r="F59" s="245"/>
      <c r="G59" s="245"/>
      <c r="H59" s="245"/>
      <c r="I59" s="245"/>
      <c r="J59" s="245"/>
    </row>
    <row r="60" spans="1:13" x14ac:dyDescent="0.25">
      <c r="F60" s="245"/>
      <c r="G60" s="245"/>
      <c r="H60" s="245"/>
      <c r="I60" s="245"/>
      <c r="J60" s="245"/>
    </row>
    <row r="61" spans="1:13" x14ac:dyDescent="0.25">
      <c r="F61" s="245"/>
      <c r="G61" s="245"/>
      <c r="H61" s="245"/>
      <c r="I61" s="245"/>
      <c r="J61" s="245"/>
    </row>
    <row r="62" spans="1:13" x14ac:dyDescent="0.25">
      <c r="F62" s="245"/>
      <c r="G62" s="245"/>
      <c r="H62" s="245"/>
      <c r="I62" s="245"/>
      <c r="J62" s="245"/>
    </row>
    <row r="63" spans="1:13" x14ac:dyDescent="0.25">
      <c r="F63" s="245"/>
      <c r="G63" s="245"/>
      <c r="H63" s="245"/>
      <c r="I63" s="245"/>
      <c r="J63" s="245"/>
    </row>
    <row r="64" spans="1:13" x14ac:dyDescent="0.25">
      <c r="F64" s="245"/>
      <c r="G64" s="245"/>
      <c r="H64" s="245"/>
      <c r="I64" s="245"/>
      <c r="J64" s="245"/>
    </row>
    <row r="65" spans="6:10" x14ac:dyDescent="0.25">
      <c r="F65" s="245"/>
      <c r="G65" s="245"/>
      <c r="H65" s="245"/>
      <c r="I65" s="245"/>
      <c r="J65" s="245"/>
    </row>
    <row r="66" spans="6:10" x14ac:dyDescent="0.25">
      <c r="F66" s="245"/>
      <c r="G66" s="245"/>
      <c r="H66" s="245"/>
      <c r="I66" s="245"/>
      <c r="J66" s="245"/>
    </row>
    <row r="67" spans="6:10" x14ac:dyDescent="0.25">
      <c r="F67" s="245"/>
      <c r="G67" s="245"/>
      <c r="H67" s="245"/>
      <c r="I67" s="245"/>
      <c r="J67" s="245"/>
    </row>
    <row r="68" spans="6:10" x14ac:dyDescent="0.25">
      <c r="F68" s="245"/>
      <c r="G68" s="245"/>
      <c r="H68" s="245"/>
      <c r="I68" s="245"/>
      <c r="J68" s="245"/>
    </row>
    <row r="69" spans="6:10" x14ac:dyDescent="0.25">
      <c r="F69" s="245"/>
      <c r="G69" s="245"/>
      <c r="H69" s="245"/>
      <c r="I69" s="245"/>
      <c r="J69" s="245"/>
    </row>
    <row r="70" spans="6:10" x14ac:dyDescent="0.25">
      <c r="F70" s="245"/>
      <c r="G70" s="245"/>
      <c r="H70" s="245"/>
      <c r="I70" s="245"/>
      <c r="J70" s="245"/>
    </row>
    <row r="71" spans="6:10" x14ac:dyDescent="0.25">
      <c r="F71" s="245"/>
      <c r="G71" s="245"/>
      <c r="H71" s="245"/>
      <c r="I71" s="245"/>
      <c r="J71" s="245"/>
    </row>
    <row r="72" spans="6:10" x14ac:dyDescent="0.25">
      <c r="F72" s="245"/>
      <c r="G72" s="245"/>
      <c r="H72" s="245"/>
      <c r="I72" s="245"/>
      <c r="J72" s="245"/>
    </row>
    <row r="73" spans="6:10" x14ac:dyDescent="0.25">
      <c r="F73" s="245"/>
      <c r="G73" s="245"/>
      <c r="H73" s="245"/>
      <c r="I73" s="245"/>
      <c r="J73" s="245"/>
    </row>
    <row r="74" spans="6:10" x14ac:dyDescent="0.25">
      <c r="F74" s="245"/>
      <c r="G74" s="245"/>
      <c r="H74" s="245"/>
      <c r="I74" s="245"/>
      <c r="J74" s="245"/>
    </row>
    <row r="75" spans="6:10" x14ac:dyDescent="0.25">
      <c r="F75" s="245"/>
      <c r="G75" s="245"/>
      <c r="H75" s="245"/>
      <c r="I75" s="245"/>
      <c r="J75" s="245"/>
    </row>
    <row r="76" spans="6:10" x14ac:dyDescent="0.25">
      <c r="F76" s="245"/>
      <c r="G76" s="245"/>
      <c r="H76" s="245"/>
      <c r="I76" s="245"/>
      <c r="J76" s="245"/>
    </row>
    <row r="77" spans="6:10" x14ac:dyDescent="0.25">
      <c r="F77" s="245"/>
      <c r="G77" s="245"/>
      <c r="H77" s="245"/>
      <c r="I77" s="245"/>
      <c r="J77" s="245"/>
    </row>
    <row r="78" spans="6:10" x14ac:dyDescent="0.25">
      <c r="F78" s="245"/>
      <c r="G78" s="245"/>
      <c r="H78" s="245"/>
      <c r="I78" s="245"/>
      <c r="J78" s="245"/>
    </row>
    <row r="79" spans="6:10" x14ac:dyDescent="0.25">
      <c r="F79" s="245"/>
      <c r="G79" s="245"/>
      <c r="H79" s="245"/>
      <c r="I79" s="245"/>
      <c r="J79" s="245"/>
    </row>
    <row r="80" spans="6:10" x14ac:dyDescent="0.25">
      <c r="F80" s="245"/>
      <c r="G80" s="245"/>
      <c r="H80" s="245"/>
      <c r="I80" s="245"/>
      <c r="J80" s="245"/>
    </row>
    <row r="81" spans="6:10" x14ac:dyDescent="0.25">
      <c r="F81" s="245"/>
      <c r="G81" s="245"/>
      <c r="H81" s="245"/>
      <c r="I81" s="245"/>
      <c r="J81" s="245"/>
    </row>
    <row r="82" spans="6:10" x14ac:dyDescent="0.25">
      <c r="F82" s="245"/>
      <c r="G82" s="245"/>
      <c r="H82" s="245"/>
      <c r="I82" s="245"/>
      <c r="J82" s="245"/>
    </row>
    <row r="83" spans="6:10" x14ac:dyDescent="0.25">
      <c r="F83" s="245"/>
      <c r="G83" s="245"/>
      <c r="H83" s="245"/>
      <c r="I83" s="245"/>
      <c r="J83" s="245"/>
    </row>
    <row r="84" spans="6:10" x14ac:dyDescent="0.25">
      <c r="F84" s="245"/>
      <c r="G84" s="245"/>
      <c r="H84" s="245"/>
      <c r="I84" s="245"/>
      <c r="J84" s="245"/>
    </row>
    <row r="85" spans="6:10" x14ac:dyDescent="0.25">
      <c r="F85" s="245"/>
      <c r="G85" s="245"/>
      <c r="H85" s="245"/>
      <c r="I85" s="245"/>
      <c r="J85" s="245"/>
    </row>
    <row r="86" spans="6:10" x14ac:dyDescent="0.25">
      <c r="F86" s="245"/>
      <c r="G86" s="245"/>
      <c r="H86" s="245"/>
      <c r="I86" s="245"/>
      <c r="J86" s="245"/>
    </row>
    <row r="87" spans="6:10" x14ac:dyDescent="0.25">
      <c r="F87" s="245"/>
      <c r="G87" s="245"/>
      <c r="H87" s="245"/>
      <c r="I87" s="245"/>
      <c r="J87" s="245"/>
    </row>
    <row r="88" spans="6:10" x14ac:dyDescent="0.25">
      <c r="F88" s="245"/>
      <c r="G88" s="245"/>
      <c r="H88" s="245"/>
      <c r="I88" s="245"/>
      <c r="J88" s="245"/>
    </row>
    <row r="89" spans="6:10" x14ac:dyDescent="0.25">
      <c r="F89" s="245"/>
      <c r="G89" s="245"/>
      <c r="H89" s="245"/>
      <c r="I89" s="245"/>
      <c r="J89" s="245"/>
    </row>
    <row r="90" spans="6:10" x14ac:dyDescent="0.25">
      <c r="F90" s="245"/>
      <c r="G90" s="245"/>
      <c r="H90" s="245"/>
      <c r="I90" s="245"/>
      <c r="J90" s="245"/>
    </row>
    <row r="91" spans="6:10" x14ac:dyDescent="0.25">
      <c r="F91" s="245"/>
      <c r="G91" s="245"/>
      <c r="H91" s="245"/>
      <c r="I91" s="245"/>
      <c r="J91" s="245"/>
    </row>
    <row r="92" spans="6:10" x14ac:dyDescent="0.25">
      <c r="F92" s="245"/>
      <c r="G92" s="245"/>
      <c r="H92" s="245"/>
      <c r="I92" s="245"/>
      <c r="J92" s="245"/>
    </row>
    <row r="93" spans="6:10" x14ac:dyDescent="0.25">
      <c r="F93" s="245"/>
      <c r="G93" s="245"/>
      <c r="H93" s="245"/>
      <c r="I93" s="245"/>
      <c r="J93" s="245"/>
    </row>
    <row r="94" spans="6:10" x14ac:dyDescent="0.25">
      <c r="F94" s="245"/>
      <c r="G94" s="245"/>
      <c r="H94" s="245"/>
      <c r="I94" s="245"/>
      <c r="J94" s="245"/>
    </row>
    <row r="95" spans="6:10" x14ac:dyDescent="0.25">
      <c r="F95" s="245"/>
      <c r="G95" s="245"/>
      <c r="H95" s="245"/>
      <c r="I95" s="245"/>
      <c r="J95" s="245"/>
    </row>
    <row r="96" spans="6:10" x14ac:dyDescent="0.25">
      <c r="F96" s="245"/>
      <c r="G96" s="245"/>
      <c r="H96" s="245"/>
      <c r="I96" s="245"/>
      <c r="J96" s="245"/>
    </row>
    <row r="97" spans="6:10" x14ac:dyDescent="0.25">
      <c r="F97" s="245"/>
      <c r="G97" s="245"/>
      <c r="H97" s="245"/>
      <c r="I97" s="245"/>
      <c r="J97" s="245"/>
    </row>
    <row r="98" spans="6:10" x14ac:dyDescent="0.25">
      <c r="F98" s="245"/>
      <c r="G98" s="245"/>
      <c r="H98" s="245"/>
      <c r="I98" s="245"/>
      <c r="J98" s="245"/>
    </row>
    <row r="99" spans="6:10" x14ac:dyDescent="0.25">
      <c r="F99" s="245"/>
      <c r="G99" s="245"/>
      <c r="H99" s="245"/>
      <c r="I99" s="245"/>
      <c r="J99" s="245"/>
    </row>
    <row r="100" spans="6:10" x14ac:dyDescent="0.25">
      <c r="F100" s="245"/>
      <c r="G100" s="245"/>
      <c r="H100" s="245"/>
      <c r="I100" s="245"/>
      <c r="J100" s="245"/>
    </row>
    <row r="101" spans="6:10" x14ac:dyDescent="0.25">
      <c r="F101" s="245"/>
      <c r="G101" s="245"/>
      <c r="H101" s="245"/>
      <c r="I101" s="245"/>
      <c r="J101" s="245"/>
    </row>
    <row r="102" spans="6:10" x14ac:dyDescent="0.25">
      <c r="F102" s="245"/>
      <c r="G102" s="245"/>
      <c r="H102" s="245"/>
      <c r="I102" s="245"/>
      <c r="J102" s="245"/>
    </row>
    <row r="103" spans="6:10" x14ac:dyDescent="0.25">
      <c r="F103" s="245"/>
      <c r="G103" s="245"/>
      <c r="H103" s="245"/>
      <c r="I103" s="245"/>
      <c r="J103" s="245"/>
    </row>
    <row r="104" spans="6:10" x14ac:dyDescent="0.25">
      <c r="F104" s="245"/>
      <c r="G104" s="245"/>
      <c r="H104" s="245"/>
      <c r="I104" s="245"/>
      <c r="J104" s="245"/>
    </row>
    <row r="105" spans="6:10" x14ac:dyDescent="0.25">
      <c r="F105" s="245"/>
      <c r="G105" s="245"/>
      <c r="H105" s="245"/>
      <c r="I105" s="245"/>
      <c r="J105" s="245"/>
    </row>
    <row r="106" spans="6:10" x14ac:dyDescent="0.25">
      <c r="F106" s="245"/>
      <c r="G106" s="245"/>
      <c r="H106" s="245"/>
      <c r="I106" s="245"/>
      <c r="J106" s="245"/>
    </row>
    <row r="107" spans="6:10" x14ac:dyDescent="0.25">
      <c r="F107" s="245"/>
      <c r="G107" s="245"/>
      <c r="H107" s="245"/>
      <c r="I107" s="245"/>
      <c r="J107" s="245"/>
    </row>
    <row r="108" spans="6:10" x14ac:dyDescent="0.25">
      <c r="F108" s="245"/>
      <c r="G108" s="245"/>
      <c r="H108" s="245"/>
      <c r="I108" s="245"/>
      <c r="J108" s="245"/>
    </row>
    <row r="109" spans="6:10" x14ac:dyDescent="0.25">
      <c r="F109" s="245"/>
      <c r="G109" s="245"/>
      <c r="H109" s="245"/>
      <c r="I109" s="245"/>
      <c r="J109" s="245"/>
    </row>
    <row r="110" spans="6:10" x14ac:dyDescent="0.25">
      <c r="F110" s="245"/>
      <c r="G110" s="245"/>
      <c r="H110" s="245"/>
      <c r="I110" s="245"/>
      <c r="J110" s="245"/>
    </row>
    <row r="111" spans="6:10" x14ac:dyDescent="0.25">
      <c r="F111" s="245"/>
      <c r="G111" s="245"/>
      <c r="H111" s="245"/>
      <c r="I111" s="245"/>
      <c r="J111" s="245"/>
    </row>
    <row r="112" spans="6:10" x14ac:dyDescent="0.25">
      <c r="F112" s="245"/>
      <c r="G112" s="245"/>
      <c r="H112" s="245"/>
      <c r="I112" s="245"/>
      <c r="J112" s="245"/>
    </row>
    <row r="113" spans="6:10" x14ac:dyDescent="0.25">
      <c r="F113" s="245"/>
      <c r="G113" s="245"/>
      <c r="H113" s="245"/>
      <c r="I113" s="245"/>
      <c r="J113" s="245"/>
    </row>
    <row r="114" spans="6:10" x14ac:dyDescent="0.25">
      <c r="F114" s="245"/>
      <c r="G114" s="245"/>
      <c r="H114" s="245"/>
      <c r="I114" s="245"/>
      <c r="J114" s="245"/>
    </row>
    <row r="115" spans="6:10" x14ac:dyDescent="0.25">
      <c r="F115" s="245"/>
      <c r="G115" s="245"/>
      <c r="H115" s="245"/>
      <c r="I115" s="245"/>
      <c r="J115" s="245"/>
    </row>
    <row r="116" spans="6:10" x14ac:dyDescent="0.25">
      <c r="F116" s="245"/>
      <c r="G116" s="245"/>
      <c r="H116" s="245"/>
      <c r="I116" s="245"/>
      <c r="J116" s="245"/>
    </row>
    <row r="117" spans="6:10" x14ac:dyDescent="0.25">
      <c r="F117" s="245"/>
      <c r="G117" s="245"/>
      <c r="H117" s="245"/>
      <c r="I117" s="245"/>
      <c r="J117" s="245"/>
    </row>
    <row r="118" spans="6:10" x14ac:dyDescent="0.25">
      <c r="F118" s="245"/>
      <c r="G118" s="245"/>
      <c r="H118" s="245"/>
      <c r="I118" s="245"/>
      <c r="J118" s="245"/>
    </row>
    <row r="119" spans="6:10" x14ac:dyDescent="0.25">
      <c r="F119" s="245"/>
      <c r="G119" s="245"/>
      <c r="H119" s="245"/>
      <c r="I119" s="245"/>
      <c r="J119" s="245"/>
    </row>
    <row r="120" spans="6:10" x14ac:dyDescent="0.25">
      <c r="F120" s="245"/>
      <c r="G120" s="245"/>
      <c r="H120" s="245"/>
      <c r="I120" s="245"/>
      <c r="J120" s="245"/>
    </row>
    <row r="121" spans="6:10" x14ac:dyDescent="0.25">
      <c r="F121" s="245"/>
      <c r="G121" s="245"/>
      <c r="H121" s="245"/>
      <c r="I121" s="245"/>
      <c r="J121" s="245"/>
    </row>
    <row r="122" spans="6:10" x14ac:dyDescent="0.25">
      <c r="F122" s="245"/>
      <c r="G122" s="245"/>
      <c r="H122" s="245"/>
      <c r="I122" s="245"/>
      <c r="J122" s="245"/>
    </row>
    <row r="123" spans="6:10" x14ac:dyDescent="0.25">
      <c r="F123" s="245"/>
      <c r="G123" s="245"/>
      <c r="H123" s="245"/>
      <c r="I123" s="245"/>
      <c r="J123" s="245"/>
    </row>
    <row r="124" spans="6:10" x14ac:dyDescent="0.25">
      <c r="F124" s="245"/>
      <c r="G124" s="245"/>
      <c r="H124" s="245"/>
      <c r="I124" s="245"/>
      <c r="J124" s="245"/>
    </row>
    <row r="125" spans="6:10" x14ac:dyDescent="0.25">
      <c r="F125" s="245"/>
      <c r="G125" s="245"/>
      <c r="H125" s="245"/>
      <c r="I125" s="245"/>
      <c r="J125" s="245"/>
    </row>
    <row r="126" spans="6:10" x14ac:dyDescent="0.25">
      <c r="F126" s="245"/>
      <c r="G126" s="245"/>
      <c r="H126" s="245"/>
      <c r="I126" s="245"/>
      <c r="J126" s="245"/>
    </row>
    <row r="127" spans="6:10" x14ac:dyDescent="0.25">
      <c r="F127" s="245"/>
      <c r="G127" s="245"/>
      <c r="H127" s="245"/>
      <c r="I127" s="245"/>
      <c r="J127" s="245"/>
    </row>
    <row r="128" spans="6:10" x14ac:dyDescent="0.25">
      <c r="F128" s="245"/>
      <c r="G128" s="245"/>
      <c r="H128" s="245"/>
      <c r="I128" s="245"/>
      <c r="J128" s="245"/>
    </row>
    <row r="129" spans="6:10" x14ac:dyDescent="0.25">
      <c r="F129" s="245"/>
      <c r="G129" s="245"/>
      <c r="H129" s="245"/>
      <c r="I129" s="245"/>
      <c r="J129" s="245"/>
    </row>
    <row r="130" spans="6:10" x14ac:dyDescent="0.25">
      <c r="F130" s="245"/>
      <c r="G130" s="245"/>
      <c r="H130" s="245"/>
      <c r="I130" s="245"/>
      <c r="J130" s="245"/>
    </row>
    <row r="131" spans="6:10" x14ac:dyDescent="0.25">
      <c r="F131" s="245"/>
      <c r="G131" s="245"/>
      <c r="H131" s="245"/>
      <c r="I131" s="245"/>
      <c r="J131" s="245"/>
    </row>
    <row r="132" spans="6:10" x14ac:dyDescent="0.25">
      <c r="F132" s="245"/>
      <c r="G132" s="245"/>
      <c r="H132" s="245"/>
      <c r="I132" s="245"/>
      <c r="J132" s="245"/>
    </row>
    <row r="133" spans="6:10" x14ac:dyDescent="0.25">
      <c r="F133" s="245"/>
      <c r="G133" s="245"/>
      <c r="H133" s="245"/>
      <c r="I133" s="245"/>
      <c r="J133" s="245"/>
    </row>
    <row r="134" spans="6:10" x14ac:dyDescent="0.25">
      <c r="F134" s="245"/>
      <c r="G134" s="245"/>
      <c r="H134" s="245"/>
      <c r="I134" s="245"/>
      <c r="J134" s="245"/>
    </row>
    <row r="135" spans="6:10" x14ac:dyDescent="0.25">
      <c r="F135" s="245"/>
      <c r="G135" s="245"/>
      <c r="H135" s="245"/>
      <c r="I135" s="245"/>
      <c r="J135" s="245"/>
    </row>
    <row r="136" spans="6:10" x14ac:dyDescent="0.25">
      <c r="F136" s="245"/>
      <c r="G136" s="245"/>
      <c r="H136" s="245"/>
      <c r="I136" s="245"/>
      <c r="J136" s="245"/>
    </row>
    <row r="137" spans="6:10" x14ac:dyDescent="0.25">
      <c r="F137" s="245"/>
      <c r="G137" s="245"/>
      <c r="H137" s="245"/>
      <c r="I137" s="245"/>
      <c r="J137" s="245"/>
    </row>
    <row r="138" spans="6:10" x14ac:dyDescent="0.25">
      <c r="F138" s="245"/>
      <c r="G138" s="245"/>
      <c r="H138" s="245"/>
      <c r="I138" s="245"/>
      <c r="J138" s="245"/>
    </row>
    <row r="139" spans="6:10" x14ac:dyDescent="0.25">
      <c r="F139" s="245"/>
      <c r="G139" s="245"/>
      <c r="H139" s="245"/>
      <c r="I139" s="245"/>
      <c r="J139" s="245"/>
    </row>
    <row r="140" spans="6:10" x14ac:dyDescent="0.25">
      <c r="F140" s="245"/>
      <c r="G140" s="245"/>
      <c r="H140" s="245"/>
      <c r="I140" s="245"/>
      <c r="J140" s="245"/>
    </row>
    <row r="141" spans="6:10" x14ac:dyDescent="0.25">
      <c r="F141" s="245"/>
      <c r="G141" s="245"/>
      <c r="H141" s="245"/>
      <c r="I141" s="245"/>
      <c r="J141" s="245"/>
    </row>
    <row r="142" spans="6:10" x14ac:dyDescent="0.25">
      <c r="F142" s="245"/>
      <c r="G142" s="245"/>
      <c r="H142" s="245"/>
      <c r="I142" s="245"/>
      <c r="J142" s="245"/>
    </row>
    <row r="143" spans="6:10" x14ac:dyDescent="0.25">
      <c r="F143" s="245"/>
      <c r="G143" s="245"/>
      <c r="H143" s="245"/>
      <c r="I143" s="245"/>
      <c r="J143" s="245"/>
    </row>
    <row r="144" spans="6:10" x14ac:dyDescent="0.25">
      <c r="F144" s="245"/>
      <c r="G144" s="245"/>
      <c r="H144" s="245"/>
      <c r="I144" s="245"/>
      <c r="J144" s="245"/>
    </row>
    <row r="145" spans="6:10" x14ac:dyDescent="0.25">
      <c r="F145" s="245"/>
      <c r="G145" s="245"/>
      <c r="H145" s="245"/>
      <c r="I145" s="245"/>
      <c r="J145" s="245"/>
    </row>
    <row r="146" spans="6:10" x14ac:dyDescent="0.25">
      <c r="F146" s="245"/>
      <c r="G146" s="245"/>
      <c r="H146" s="245"/>
      <c r="I146" s="245"/>
      <c r="J146" s="245"/>
    </row>
    <row r="147" spans="6:10" x14ac:dyDescent="0.25">
      <c r="F147" s="245"/>
      <c r="G147" s="245"/>
      <c r="H147" s="245"/>
      <c r="I147" s="245"/>
      <c r="J147" s="245"/>
    </row>
    <row r="148" spans="6:10" x14ac:dyDescent="0.25">
      <c r="F148" s="245"/>
      <c r="G148" s="245"/>
      <c r="H148" s="245"/>
      <c r="I148" s="245"/>
      <c r="J148" s="245"/>
    </row>
    <row r="149" spans="6:10" x14ac:dyDescent="0.25">
      <c r="F149" s="245"/>
      <c r="G149" s="245"/>
      <c r="H149" s="245"/>
      <c r="I149" s="245"/>
      <c r="J149" s="245"/>
    </row>
    <row r="150" spans="6:10" x14ac:dyDescent="0.25">
      <c r="F150" s="245"/>
      <c r="G150" s="245"/>
      <c r="H150" s="245"/>
      <c r="I150" s="245"/>
      <c r="J150" s="245"/>
    </row>
    <row r="151" spans="6:10" x14ac:dyDescent="0.25">
      <c r="F151" s="245"/>
      <c r="G151" s="245"/>
      <c r="H151" s="245"/>
      <c r="I151" s="245"/>
      <c r="J151" s="245"/>
    </row>
    <row r="152" spans="6:10" x14ac:dyDescent="0.25">
      <c r="F152" s="245"/>
      <c r="G152" s="245"/>
      <c r="H152" s="245"/>
      <c r="I152" s="245"/>
      <c r="J152" s="245"/>
    </row>
    <row r="153" spans="6:10" x14ac:dyDescent="0.25">
      <c r="F153" s="245"/>
      <c r="G153" s="245"/>
      <c r="H153" s="245"/>
      <c r="I153" s="245"/>
      <c r="J153" s="245"/>
    </row>
    <row r="154" spans="6:10" x14ac:dyDescent="0.25">
      <c r="F154" s="245"/>
      <c r="G154" s="245"/>
      <c r="H154" s="245"/>
      <c r="I154" s="245"/>
      <c r="J154" s="245"/>
    </row>
    <row r="155" spans="6:10" x14ac:dyDescent="0.25">
      <c r="F155" s="245"/>
      <c r="G155" s="245"/>
      <c r="H155" s="245"/>
      <c r="I155" s="245"/>
      <c r="J155" s="245"/>
    </row>
    <row r="156" spans="6:10" x14ac:dyDescent="0.25">
      <c r="F156" s="245"/>
      <c r="G156" s="245"/>
      <c r="H156" s="245"/>
      <c r="I156" s="245"/>
      <c r="J156" s="245"/>
    </row>
    <row r="157" spans="6:10" x14ac:dyDescent="0.25">
      <c r="F157" s="245"/>
      <c r="G157" s="245"/>
      <c r="H157" s="245"/>
      <c r="I157" s="245"/>
      <c r="J157" s="245"/>
    </row>
    <row r="158" spans="6:10" x14ac:dyDescent="0.25">
      <c r="F158" s="245"/>
      <c r="G158" s="245"/>
      <c r="H158" s="245"/>
      <c r="I158" s="245"/>
      <c r="J158" s="245"/>
    </row>
    <row r="159" spans="6:10" x14ac:dyDescent="0.25">
      <c r="F159" s="245"/>
      <c r="G159" s="245"/>
      <c r="H159" s="245"/>
      <c r="I159" s="245"/>
      <c r="J159" s="245"/>
    </row>
    <row r="160" spans="6:10" x14ac:dyDescent="0.25">
      <c r="F160" s="245"/>
      <c r="G160" s="245"/>
      <c r="H160" s="245"/>
      <c r="I160" s="245"/>
      <c r="J160" s="245"/>
    </row>
    <row r="161" spans="6:10" x14ac:dyDescent="0.25">
      <c r="F161" s="245"/>
      <c r="G161" s="245"/>
      <c r="H161" s="245"/>
      <c r="I161" s="245"/>
      <c r="J161" s="245"/>
    </row>
    <row r="162" spans="6:10" x14ac:dyDescent="0.25">
      <c r="F162" s="245"/>
      <c r="G162" s="245"/>
      <c r="H162" s="245"/>
      <c r="I162" s="245"/>
      <c r="J162" s="245"/>
    </row>
    <row r="163" spans="6:10" x14ac:dyDescent="0.25">
      <c r="F163" s="245"/>
      <c r="G163" s="245"/>
      <c r="H163" s="245"/>
      <c r="I163" s="245"/>
      <c r="J163" s="245"/>
    </row>
    <row r="164" spans="6:10" x14ac:dyDescent="0.25">
      <c r="F164" s="245"/>
      <c r="G164" s="245"/>
      <c r="H164" s="245"/>
      <c r="I164" s="245"/>
      <c r="J164" s="245"/>
    </row>
    <row r="165" spans="6:10" x14ac:dyDescent="0.25">
      <c r="F165" s="245"/>
      <c r="G165" s="245"/>
      <c r="H165" s="245"/>
      <c r="I165" s="245"/>
      <c r="J165" s="245"/>
    </row>
    <row r="166" spans="6:10" x14ac:dyDescent="0.25">
      <c r="F166" s="245"/>
      <c r="G166" s="245"/>
      <c r="H166" s="245"/>
      <c r="I166" s="245"/>
      <c r="J166" s="245"/>
    </row>
    <row r="167" spans="6:10" x14ac:dyDescent="0.25">
      <c r="F167" s="245"/>
      <c r="G167" s="245"/>
      <c r="H167" s="245"/>
      <c r="I167" s="245"/>
      <c r="J167" s="245"/>
    </row>
    <row r="168" spans="6:10" x14ac:dyDescent="0.25">
      <c r="F168" s="245"/>
      <c r="G168" s="245"/>
      <c r="H168" s="245"/>
      <c r="I168" s="245"/>
      <c r="J168" s="245"/>
    </row>
    <row r="169" spans="6:10" x14ac:dyDescent="0.25">
      <c r="F169" s="245"/>
      <c r="G169" s="245"/>
      <c r="H169" s="245"/>
      <c r="I169" s="245"/>
      <c r="J169" s="245"/>
    </row>
    <row r="170" spans="6:10" x14ac:dyDescent="0.25">
      <c r="F170" s="245"/>
      <c r="G170" s="245"/>
      <c r="H170" s="245"/>
      <c r="I170" s="245"/>
      <c r="J170" s="245"/>
    </row>
    <row r="171" spans="6:10" x14ac:dyDescent="0.25">
      <c r="F171" s="245"/>
      <c r="G171" s="245"/>
      <c r="H171" s="245"/>
      <c r="I171" s="245"/>
      <c r="J171" s="245"/>
    </row>
    <row r="172" spans="6:10" x14ac:dyDescent="0.25">
      <c r="F172" s="245"/>
      <c r="G172" s="245"/>
      <c r="H172" s="245"/>
      <c r="I172" s="245"/>
      <c r="J172" s="245"/>
    </row>
    <row r="173" spans="6:10" x14ac:dyDescent="0.25">
      <c r="F173" s="245"/>
      <c r="G173" s="245"/>
      <c r="H173" s="245"/>
      <c r="I173" s="245"/>
      <c r="J173" s="245"/>
    </row>
    <row r="174" spans="6:10" x14ac:dyDescent="0.25">
      <c r="F174" s="245"/>
      <c r="G174" s="245"/>
      <c r="H174" s="245"/>
      <c r="I174" s="245"/>
      <c r="J174" s="245"/>
    </row>
    <row r="175" spans="6:10" x14ac:dyDescent="0.25">
      <c r="F175" s="245"/>
      <c r="G175" s="245"/>
      <c r="H175" s="245"/>
      <c r="I175" s="245"/>
      <c r="J175" s="245"/>
    </row>
    <row r="176" spans="6:10" x14ac:dyDescent="0.25">
      <c r="F176" s="245"/>
      <c r="G176" s="245"/>
      <c r="H176" s="245"/>
      <c r="I176" s="245"/>
      <c r="J176" s="245"/>
    </row>
    <row r="177" spans="6:10" x14ac:dyDescent="0.25">
      <c r="F177" s="245"/>
      <c r="G177" s="245"/>
      <c r="H177" s="245"/>
      <c r="I177" s="245"/>
      <c r="J177" s="245"/>
    </row>
    <row r="178" spans="6:10" x14ac:dyDescent="0.25">
      <c r="F178" s="245"/>
      <c r="G178" s="245"/>
      <c r="H178" s="245"/>
      <c r="I178" s="245"/>
      <c r="J178" s="245"/>
    </row>
    <row r="179" spans="6:10" x14ac:dyDescent="0.25">
      <c r="F179" s="245"/>
      <c r="G179" s="245"/>
      <c r="H179" s="245"/>
      <c r="I179" s="245"/>
      <c r="J179" s="245"/>
    </row>
    <row r="180" spans="6:10" x14ac:dyDescent="0.25">
      <c r="F180" s="245"/>
      <c r="G180" s="245"/>
      <c r="H180" s="245"/>
      <c r="I180" s="245"/>
      <c r="J180" s="245"/>
    </row>
    <row r="181" spans="6:10" x14ac:dyDescent="0.25">
      <c r="F181" s="245"/>
      <c r="G181" s="245"/>
      <c r="H181" s="245"/>
      <c r="I181" s="245"/>
      <c r="J181" s="245"/>
    </row>
    <row r="182" spans="6:10" x14ac:dyDescent="0.25">
      <c r="F182" s="245"/>
      <c r="G182" s="245"/>
      <c r="H182" s="245"/>
      <c r="I182" s="245"/>
      <c r="J182" s="245"/>
    </row>
    <row r="183" spans="6:10" x14ac:dyDescent="0.25">
      <c r="F183" s="245"/>
      <c r="G183" s="245"/>
      <c r="H183" s="245"/>
      <c r="I183" s="245"/>
      <c r="J183" s="245"/>
    </row>
    <row r="184" spans="6:10" x14ac:dyDescent="0.25">
      <c r="F184" s="245"/>
      <c r="G184" s="245"/>
      <c r="H184" s="245"/>
      <c r="I184" s="245"/>
      <c r="J184" s="245"/>
    </row>
    <row r="185" spans="6:10" x14ac:dyDescent="0.25">
      <c r="F185" s="245"/>
      <c r="G185" s="245"/>
      <c r="H185" s="245"/>
      <c r="I185" s="245"/>
      <c r="J185" s="245"/>
    </row>
    <row r="186" spans="6:10" x14ac:dyDescent="0.25">
      <c r="F186" s="245"/>
      <c r="G186" s="245"/>
      <c r="H186" s="245"/>
      <c r="I186" s="245"/>
      <c r="J186" s="245"/>
    </row>
    <row r="187" spans="6:10" x14ac:dyDescent="0.25">
      <c r="F187" s="245"/>
      <c r="G187" s="245"/>
      <c r="H187" s="245"/>
      <c r="I187" s="245"/>
      <c r="J187" s="245"/>
    </row>
    <row r="188" spans="6:10" x14ac:dyDescent="0.25">
      <c r="F188" s="245"/>
      <c r="G188" s="245"/>
      <c r="H188" s="245"/>
      <c r="I188" s="245"/>
      <c r="J188" s="245"/>
    </row>
    <row r="189" spans="6:10" x14ac:dyDescent="0.25">
      <c r="F189" s="245"/>
      <c r="G189" s="245"/>
      <c r="H189" s="245"/>
      <c r="I189" s="245"/>
      <c r="J189" s="245"/>
    </row>
    <row r="190" spans="6:10" x14ac:dyDescent="0.25">
      <c r="F190" s="245"/>
      <c r="G190" s="245"/>
      <c r="H190" s="245"/>
      <c r="I190" s="245"/>
      <c r="J190" s="245"/>
    </row>
    <row r="191" spans="6:10" x14ac:dyDescent="0.25">
      <c r="F191" s="245"/>
      <c r="G191" s="245"/>
      <c r="H191" s="245"/>
      <c r="I191" s="245"/>
      <c r="J191" s="245"/>
    </row>
    <row r="192" spans="6:10" x14ac:dyDescent="0.25">
      <c r="F192" s="245"/>
      <c r="G192" s="245"/>
      <c r="H192" s="245"/>
      <c r="I192" s="245"/>
      <c r="J192" s="245"/>
    </row>
    <row r="193" spans="6:10" x14ac:dyDescent="0.25">
      <c r="F193" s="245"/>
      <c r="G193" s="245"/>
      <c r="H193" s="245"/>
      <c r="I193" s="245"/>
      <c r="J193" s="245"/>
    </row>
    <row r="194" spans="6:10" x14ac:dyDescent="0.25">
      <c r="F194" s="245"/>
      <c r="G194" s="245"/>
      <c r="H194" s="245"/>
      <c r="I194" s="245"/>
      <c r="J194" s="245"/>
    </row>
    <row r="195" spans="6:10" x14ac:dyDescent="0.25">
      <c r="F195" s="245"/>
      <c r="G195" s="245"/>
      <c r="H195" s="245"/>
      <c r="I195" s="245"/>
      <c r="J195" s="245"/>
    </row>
    <row r="196" spans="6:10" x14ac:dyDescent="0.25">
      <c r="F196" s="245"/>
      <c r="G196" s="245"/>
      <c r="H196" s="245"/>
      <c r="I196" s="245"/>
      <c r="J196" s="245"/>
    </row>
    <row r="197" spans="6:10" x14ac:dyDescent="0.25">
      <c r="F197" s="245"/>
      <c r="G197" s="245"/>
      <c r="H197" s="245"/>
      <c r="I197" s="245"/>
      <c r="J197" s="245"/>
    </row>
    <row r="198" spans="6:10" x14ac:dyDescent="0.25">
      <c r="F198" s="245"/>
      <c r="G198" s="245"/>
      <c r="H198" s="245"/>
      <c r="I198" s="245"/>
      <c r="J198" s="245"/>
    </row>
    <row r="199" spans="6:10" x14ac:dyDescent="0.25">
      <c r="F199" s="245"/>
      <c r="G199" s="245"/>
      <c r="H199" s="245"/>
      <c r="I199" s="245"/>
      <c r="J199" s="245"/>
    </row>
    <row r="200" spans="6:10" x14ac:dyDescent="0.25">
      <c r="F200" s="245"/>
      <c r="G200" s="245"/>
      <c r="H200" s="245"/>
      <c r="I200" s="245"/>
      <c r="J200" s="245"/>
    </row>
    <row r="201" spans="6:10" x14ac:dyDescent="0.25">
      <c r="F201" s="245"/>
      <c r="G201" s="245"/>
      <c r="H201" s="245"/>
      <c r="I201" s="245"/>
      <c r="J201" s="245"/>
    </row>
    <row r="202" spans="6:10" x14ac:dyDescent="0.25">
      <c r="F202" s="245"/>
      <c r="G202" s="245"/>
      <c r="H202" s="245"/>
      <c r="I202" s="245"/>
      <c r="J202" s="245"/>
    </row>
    <row r="203" spans="6:10" x14ac:dyDescent="0.25">
      <c r="F203" s="245"/>
      <c r="G203" s="245"/>
      <c r="H203" s="245"/>
      <c r="I203" s="245"/>
      <c r="J203" s="245"/>
    </row>
    <row r="204" spans="6:10" x14ac:dyDescent="0.25">
      <c r="F204" s="245"/>
      <c r="G204" s="245"/>
      <c r="H204" s="245"/>
      <c r="I204" s="245"/>
      <c r="J204" s="245"/>
    </row>
    <row r="205" spans="6:10" x14ac:dyDescent="0.25">
      <c r="F205" s="245"/>
      <c r="G205" s="245"/>
      <c r="H205" s="245"/>
      <c r="I205" s="245"/>
      <c r="J205" s="245"/>
    </row>
    <row r="206" spans="6:10" x14ac:dyDescent="0.25">
      <c r="F206" s="245"/>
      <c r="G206" s="245"/>
      <c r="H206" s="245"/>
      <c r="I206" s="245"/>
      <c r="J206" s="245"/>
    </row>
    <row r="207" spans="6:10" x14ac:dyDescent="0.25">
      <c r="F207" s="245"/>
      <c r="G207" s="245"/>
      <c r="H207" s="245"/>
      <c r="I207" s="245"/>
      <c r="J207" s="245"/>
    </row>
    <row r="208" spans="6:10" x14ac:dyDescent="0.25">
      <c r="F208" s="245"/>
      <c r="G208" s="245"/>
      <c r="H208" s="245"/>
      <c r="I208" s="245"/>
      <c r="J208" s="245"/>
    </row>
    <row r="209" spans="6:10" x14ac:dyDescent="0.25">
      <c r="F209" s="245"/>
      <c r="G209" s="245"/>
      <c r="H209" s="245"/>
      <c r="I209" s="245"/>
      <c r="J209" s="245"/>
    </row>
    <row r="210" spans="6:10" x14ac:dyDescent="0.25">
      <c r="F210" s="245"/>
      <c r="G210" s="245"/>
      <c r="H210" s="245"/>
      <c r="I210" s="245"/>
      <c r="J210" s="245"/>
    </row>
    <row r="211" spans="6:10" x14ac:dyDescent="0.25">
      <c r="F211" s="245"/>
      <c r="G211" s="245"/>
      <c r="H211" s="245"/>
      <c r="I211" s="245"/>
      <c r="J211" s="245"/>
    </row>
    <row r="212" spans="6:10" x14ac:dyDescent="0.25">
      <c r="F212" s="245"/>
      <c r="G212" s="245"/>
      <c r="H212" s="245"/>
      <c r="I212" s="245"/>
      <c r="J212" s="245"/>
    </row>
    <row r="213" spans="6:10" x14ac:dyDescent="0.25">
      <c r="F213" s="245"/>
      <c r="G213" s="245"/>
      <c r="H213" s="245"/>
      <c r="I213" s="245"/>
      <c r="J213" s="245"/>
    </row>
    <row r="214" spans="6:10" x14ac:dyDescent="0.25">
      <c r="F214" s="245"/>
      <c r="G214" s="245"/>
      <c r="H214" s="245"/>
      <c r="I214" s="245"/>
      <c r="J214" s="245"/>
    </row>
    <row r="215" spans="6:10" x14ac:dyDescent="0.25">
      <c r="F215" s="245"/>
      <c r="G215" s="245"/>
      <c r="H215" s="245"/>
      <c r="I215" s="245"/>
      <c r="J215" s="245"/>
    </row>
    <row r="216" spans="6:10" x14ac:dyDescent="0.25">
      <c r="F216" s="245"/>
      <c r="G216" s="245"/>
      <c r="H216" s="245"/>
      <c r="I216" s="245"/>
      <c r="J216" s="245"/>
    </row>
    <row r="217" spans="6:10" x14ac:dyDescent="0.25">
      <c r="F217" s="245"/>
      <c r="G217" s="245"/>
      <c r="H217" s="245"/>
      <c r="I217" s="245"/>
      <c r="J217" s="245"/>
    </row>
    <row r="218" spans="6:10" x14ac:dyDescent="0.25">
      <c r="F218" s="245"/>
      <c r="G218" s="245"/>
      <c r="H218" s="245"/>
      <c r="I218" s="245"/>
      <c r="J218" s="245"/>
    </row>
    <row r="219" spans="6:10" x14ac:dyDescent="0.25">
      <c r="F219" s="245"/>
      <c r="G219" s="245"/>
      <c r="H219" s="245"/>
      <c r="I219" s="245"/>
      <c r="J219" s="245"/>
    </row>
    <row r="220" spans="6:10" x14ac:dyDescent="0.25">
      <c r="F220" s="245"/>
      <c r="G220" s="245"/>
      <c r="H220" s="245"/>
      <c r="I220" s="245"/>
      <c r="J220" s="245"/>
    </row>
    <row r="221" spans="6:10" x14ac:dyDescent="0.25">
      <c r="F221" s="245"/>
      <c r="G221" s="245"/>
      <c r="H221" s="245"/>
      <c r="I221" s="245"/>
      <c r="J221" s="245"/>
    </row>
    <row r="222" spans="6:10" x14ac:dyDescent="0.25">
      <c r="F222" s="245"/>
      <c r="G222" s="245"/>
      <c r="H222" s="245"/>
      <c r="I222" s="245"/>
      <c r="J222" s="245"/>
    </row>
    <row r="223" spans="6:10" x14ac:dyDescent="0.25">
      <c r="F223" s="245"/>
      <c r="G223" s="245"/>
      <c r="H223" s="245"/>
      <c r="I223" s="245"/>
      <c r="J223" s="245"/>
    </row>
    <row r="224" spans="6:10" x14ac:dyDescent="0.25">
      <c r="F224" s="245"/>
      <c r="G224" s="245"/>
      <c r="H224" s="245"/>
      <c r="I224" s="245"/>
      <c r="J224" s="245"/>
    </row>
    <row r="225" spans="6:10" x14ac:dyDescent="0.25">
      <c r="F225" s="245"/>
      <c r="G225" s="245"/>
      <c r="H225" s="245"/>
      <c r="I225" s="245"/>
      <c r="J225" s="245"/>
    </row>
    <row r="226" spans="6:10" x14ac:dyDescent="0.25">
      <c r="F226" s="245"/>
      <c r="G226" s="245"/>
      <c r="H226" s="245"/>
      <c r="I226" s="245"/>
      <c r="J226" s="245"/>
    </row>
    <row r="227" spans="6:10" x14ac:dyDescent="0.25">
      <c r="F227" s="245"/>
      <c r="G227" s="245"/>
      <c r="H227" s="245"/>
      <c r="I227" s="245"/>
      <c r="J227" s="245"/>
    </row>
    <row r="228" spans="6:10" x14ac:dyDescent="0.25">
      <c r="F228" s="245"/>
      <c r="G228" s="245"/>
      <c r="H228" s="245"/>
      <c r="I228" s="245"/>
      <c r="J228" s="245"/>
    </row>
    <row r="229" spans="6:10" x14ac:dyDescent="0.25">
      <c r="F229" s="245"/>
      <c r="G229" s="245"/>
      <c r="H229" s="245"/>
      <c r="I229" s="245"/>
      <c r="J229" s="245"/>
    </row>
    <row r="230" spans="6:10" x14ac:dyDescent="0.25">
      <c r="F230" s="245"/>
      <c r="G230" s="245"/>
      <c r="H230" s="245"/>
      <c r="I230" s="245"/>
      <c r="J230" s="245"/>
    </row>
    <row r="231" spans="6:10" x14ac:dyDescent="0.25">
      <c r="F231" s="245"/>
      <c r="G231" s="245"/>
      <c r="H231" s="245"/>
      <c r="I231" s="245"/>
      <c r="J231" s="245"/>
    </row>
    <row r="232" spans="6:10" x14ac:dyDescent="0.25">
      <c r="F232" s="245"/>
      <c r="G232" s="245"/>
      <c r="H232" s="245"/>
      <c r="I232" s="245"/>
      <c r="J232" s="245"/>
    </row>
    <row r="233" spans="6:10" x14ac:dyDescent="0.25">
      <c r="F233" s="245"/>
      <c r="G233" s="245"/>
      <c r="H233" s="245"/>
      <c r="I233" s="245"/>
      <c r="J233" s="245"/>
    </row>
    <row r="234" spans="6:10" x14ac:dyDescent="0.25">
      <c r="F234" s="245"/>
      <c r="G234" s="245"/>
      <c r="H234" s="245"/>
      <c r="I234" s="245"/>
      <c r="J234" s="245"/>
    </row>
    <row r="235" spans="6:10" x14ac:dyDescent="0.25">
      <c r="F235" s="245"/>
      <c r="G235" s="245"/>
      <c r="H235" s="245"/>
      <c r="I235" s="245"/>
      <c r="J235" s="245"/>
    </row>
    <row r="236" spans="6:10" x14ac:dyDescent="0.25">
      <c r="F236" s="245"/>
      <c r="G236" s="245"/>
      <c r="H236" s="245"/>
      <c r="I236" s="245"/>
      <c r="J236" s="245"/>
    </row>
    <row r="237" spans="6:10" x14ac:dyDescent="0.25">
      <c r="F237" s="245"/>
      <c r="G237" s="245"/>
      <c r="H237" s="245"/>
      <c r="I237" s="245"/>
      <c r="J237" s="245"/>
    </row>
    <row r="238" spans="6:10" x14ac:dyDescent="0.25">
      <c r="F238" s="245"/>
      <c r="G238" s="245"/>
      <c r="H238" s="245"/>
      <c r="I238" s="245"/>
      <c r="J238" s="245"/>
    </row>
    <row r="239" spans="6:10" x14ac:dyDescent="0.25">
      <c r="F239" s="245"/>
      <c r="G239" s="245"/>
      <c r="H239" s="245"/>
      <c r="I239" s="245"/>
      <c r="J239" s="245"/>
    </row>
    <row r="240" spans="6:10" x14ac:dyDescent="0.25">
      <c r="F240" s="245"/>
      <c r="G240" s="245"/>
      <c r="H240" s="245"/>
      <c r="I240" s="245"/>
      <c r="J240" s="245"/>
    </row>
    <row r="241" spans="6:10" x14ac:dyDescent="0.25">
      <c r="F241" s="245"/>
      <c r="G241" s="245"/>
      <c r="H241" s="245"/>
      <c r="I241" s="245"/>
      <c r="J241" s="245"/>
    </row>
    <row r="242" spans="6:10" x14ac:dyDescent="0.25">
      <c r="F242" s="245"/>
      <c r="G242" s="245"/>
      <c r="H242" s="245"/>
      <c r="I242" s="245"/>
      <c r="J242" s="245"/>
    </row>
    <row r="243" spans="6:10" x14ac:dyDescent="0.25">
      <c r="F243" s="245"/>
      <c r="G243" s="245"/>
      <c r="H243" s="245"/>
      <c r="I243" s="245"/>
      <c r="J243" s="245"/>
    </row>
    <row r="244" spans="6:10" x14ac:dyDescent="0.25">
      <c r="F244" s="245"/>
      <c r="G244" s="245"/>
      <c r="H244" s="245"/>
      <c r="I244" s="245"/>
      <c r="J244" s="245"/>
    </row>
    <row r="245" spans="6:10" x14ac:dyDescent="0.25">
      <c r="F245" s="245"/>
      <c r="G245" s="245"/>
      <c r="H245" s="245"/>
      <c r="I245" s="245"/>
      <c r="J245" s="245"/>
    </row>
    <row r="246" spans="6:10" x14ac:dyDescent="0.25">
      <c r="F246" s="245"/>
      <c r="G246" s="245"/>
      <c r="H246" s="245"/>
      <c r="I246" s="245"/>
      <c r="J246" s="245"/>
    </row>
    <row r="247" spans="6:10" x14ac:dyDescent="0.25">
      <c r="F247" s="245"/>
      <c r="G247" s="245"/>
      <c r="H247" s="245"/>
      <c r="I247" s="245"/>
      <c r="J247" s="245"/>
    </row>
    <row r="248" spans="6:10" x14ac:dyDescent="0.25">
      <c r="F248" s="245"/>
      <c r="G248" s="245"/>
      <c r="H248" s="245"/>
      <c r="I248" s="245"/>
      <c r="J248" s="245"/>
    </row>
    <row r="249" spans="6:10" x14ac:dyDescent="0.25">
      <c r="F249" s="245"/>
      <c r="G249" s="245"/>
      <c r="H249" s="245"/>
      <c r="I249" s="245"/>
      <c r="J249" s="245"/>
    </row>
    <row r="250" spans="6:10" x14ac:dyDescent="0.25">
      <c r="F250" s="245"/>
      <c r="G250" s="245"/>
      <c r="H250" s="245"/>
      <c r="I250" s="245"/>
      <c r="J250" s="245"/>
    </row>
    <row r="251" spans="6:10" x14ac:dyDescent="0.25">
      <c r="F251" s="245"/>
      <c r="G251" s="245"/>
      <c r="H251" s="245"/>
      <c r="I251" s="245"/>
      <c r="J251" s="245"/>
    </row>
    <row r="252" spans="6:10" x14ac:dyDescent="0.25">
      <c r="F252" s="245"/>
      <c r="G252" s="245"/>
      <c r="H252" s="245"/>
      <c r="I252" s="245"/>
      <c r="J252" s="245"/>
    </row>
    <row r="253" spans="6:10" x14ac:dyDescent="0.25">
      <c r="F253" s="245"/>
      <c r="G253" s="245"/>
      <c r="H253" s="245"/>
      <c r="I253" s="245"/>
      <c r="J253" s="245"/>
    </row>
    <row r="254" spans="6:10" x14ac:dyDescent="0.25">
      <c r="F254" s="245"/>
      <c r="G254" s="245"/>
      <c r="H254" s="245"/>
      <c r="I254" s="245"/>
      <c r="J254" s="245"/>
    </row>
    <row r="255" spans="6:10" x14ac:dyDescent="0.25">
      <c r="F255" s="245"/>
      <c r="G255" s="245"/>
      <c r="H255" s="245"/>
      <c r="I255" s="245"/>
      <c r="J255" s="245"/>
    </row>
    <row r="256" spans="6:10" x14ac:dyDescent="0.25">
      <c r="F256" s="245"/>
      <c r="G256" s="245"/>
      <c r="H256" s="245"/>
      <c r="I256" s="245"/>
      <c r="J256" s="245"/>
    </row>
    <row r="257" spans="6:10" x14ac:dyDescent="0.25">
      <c r="F257" s="245"/>
      <c r="G257" s="245"/>
      <c r="H257" s="245"/>
      <c r="I257" s="245"/>
      <c r="J257" s="245"/>
    </row>
    <row r="258" spans="6:10" x14ac:dyDescent="0.25">
      <c r="F258" s="245"/>
      <c r="G258" s="245"/>
      <c r="H258" s="245"/>
      <c r="I258" s="245"/>
      <c r="J258" s="245"/>
    </row>
    <row r="259" spans="6:10" x14ac:dyDescent="0.25">
      <c r="F259" s="245"/>
      <c r="G259" s="245"/>
      <c r="H259" s="245"/>
      <c r="I259" s="245"/>
      <c r="J259" s="245"/>
    </row>
    <row r="260" spans="6:10" x14ac:dyDescent="0.25">
      <c r="F260" s="245"/>
      <c r="G260" s="245"/>
      <c r="H260" s="245"/>
      <c r="I260" s="245"/>
      <c r="J260" s="245"/>
    </row>
    <row r="261" spans="6:10" x14ac:dyDescent="0.25">
      <c r="F261" s="245"/>
      <c r="G261" s="245"/>
      <c r="H261" s="245"/>
      <c r="I261" s="245"/>
      <c r="J261" s="245"/>
    </row>
    <row r="262" spans="6:10" x14ac:dyDescent="0.25">
      <c r="F262" s="245"/>
      <c r="G262" s="245"/>
      <c r="H262" s="245"/>
      <c r="I262" s="245"/>
      <c r="J262" s="245"/>
    </row>
    <row r="263" spans="6:10" x14ac:dyDescent="0.25">
      <c r="F263" s="245"/>
      <c r="G263" s="245"/>
      <c r="H263" s="245"/>
      <c r="I263" s="245"/>
      <c r="J263" s="245"/>
    </row>
    <row r="264" spans="6:10" x14ac:dyDescent="0.25">
      <c r="F264" s="245"/>
      <c r="G264" s="245"/>
      <c r="H264" s="245"/>
      <c r="I264" s="245"/>
      <c r="J264" s="245"/>
    </row>
    <row r="265" spans="6:10" x14ac:dyDescent="0.25">
      <c r="F265" s="245"/>
      <c r="G265" s="245"/>
      <c r="H265" s="245"/>
      <c r="I265" s="245"/>
      <c r="J265" s="245"/>
    </row>
    <row r="266" spans="6:10" x14ac:dyDescent="0.25">
      <c r="F266" s="245"/>
      <c r="G266" s="245"/>
      <c r="H266" s="245"/>
      <c r="I266" s="245"/>
      <c r="J266" s="245"/>
    </row>
    <row r="267" spans="6:10" x14ac:dyDescent="0.25">
      <c r="F267" s="245"/>
      <c r="G267" s="245"/>
      <c r="H267" s="245"/>
      <c r="I267" s="245"/>
      <c r="J267" s="245"/>
    </row>
    <row r="268" spans="6:10" x14ac:dyDescent="0.25">
      <c r="F268" s="245"/>
      <c r="G268" s="245"/>
      <c r="H268" s="245"/>
      <c r="I268" s="245"/>
      <c r="J268" s="245"/>
    </row>
    <row r="269" spans="6:10" x14ac:dyDescent="0.25">
      <c r="F269" s="245"/>
      <c r="G269" s="245"/>
      <c r="H269" s="245"/>
      <c r="I269" s="245"/>
      <c r="J269" s="245"/>
    </row>
    <row r="270" spans="6:10" x14ac:dyDescent="0.25">
      <c r="F270" s="245"/>
      <c r="G270" s="245"/>
      <c r="H270" s="245"/>
      <c r="I270" s="245"/>
      <c r="J270" s="245"/>
    </row>
    <row r="271" spans="6:10" x14ac:dyDescent="0.25">
      <c r="F271" s="245"/>
      <c r="G271" s="245"/>
      <c r="H271" s="245"/>
      <c r="I271" s="245"/>
      <c r="J271" s="245"/>
    </row>
    <row r="272" spans="6:10" x14ac:dyDescent="0.25">
      <c r="F272" s="245"/>
      <c r="G272" s="245"/>
      <c r="H272" s="245"/>
      <c r="I272" s="245"/>
      <c r="J272" s="245"/>
    </row>
    <row r="273" spans="6:10" x14ac:dyDescent="0.25">
      <c r="F273" s="245"/>
      <c r="G273" s="245"/>
      <c r="H273" s="245"/>
      <c r="I273" s="245"/>
      <c r="J273" s="245"/>
    </row>
    <row r="274" spans="6:10" x14ac:dyDescent="0.25">
      <c r="F274" s="245"/>
      <c r="G274" s="245"/>
      <c r="H274" s="245"/>
      <c r="I274" s="245"/>
      <c r="J274" s="245"/>
    </row>
    <row r="275" spans="6:10" x14ac:dyDescent="0.25">
      <c r="F275" s="245"/>
      <c r="G275" s="245"/>
      <c r="H275" s="245"/>
      <c r="I275" s="245"/>
      <c r="J275" s="245"/>
    </row>
    <row r="276" spans="6:10" x14ac:dyDescent="0.25">
      <c r="F276" s="245"/>
      <c r="G276" s="245"/>
      <c r="H276" s="245"/>
      <c r="I276" s="245"/>
      <c r="J276" s="245"/>
    </row>
    <row r="277" spans="6:10" x14ac:dyDescent="0.25">
      <c r="F277" s="245"/>
      <c r="G277" s="245"/>
      <c r="H277" s="245"/>
      <c r="I277" s="245"/>
      <c r="J277" s="245"/>
    </row>
    <row r="278" spans="6:10" x14ac:dyDescent="0.25">
      <c r="F278" s="245"/>
      <c r="G278" s="245"/>
      <c r="H278" s="245"/>
      <c r="I278" s="245"/>
      <c r="J278" s="245"/>
    </row>
    <row r="279" spans="6:10" x14ac:dyDescent="0.25">
      <c r="F279" s="245"/>
      <c r="G279" s="245"/>
      <c r="H279" s="245"/>
      <c r="I279" s="245"/>
      <c r="J279" s="245"/>
    </row>
    <row r="280" spans="6:10" x14ac:dyDescent="0.25">
      <c r="F280" s="245"/>
      <c r="G280" s="245"/>
      <c r="H280" s="245"/>
      <c r="I280" s="245"/>
      <c r="J280" s="245"/>
    </row>
    <row r="281" spans="6:10" x14ac:dyDescent="0.25">
      <c r="F281" s="245"/>
      <c r="G281" s="245"/>
      <c r="H281" s="245"/>
      <c r="I281" s="245"/>
      <c r="J281" s="245"/>
    </row>
    <row r="282" spans="6:10" x14ac:dyDescent="0.25">
      <c r="F282" s="245"/>
      <c r="G282" s="245"/>
      <c r="H282" s="245"/>
      <c r="I282" s="245"/>
      <c r="J282" s="245"/>
    </row>
    <row r="283" spans="6:10" x14ac:dyDescent="0.25">
      <c r="F283" s="245"/>
      <c r="G283" s="245"/>
      <c r="H283" s="245"/>
      <c r="I283" s="245"/>
      <c r="J283" s="245"/>
    </row>
    <row r="284" spans="6:10" x14ac:dyDescent="0.25">
      <c r="F284" s="245"/>
      <c r="G284" s="245"/>
      <c r="H284" s="245"/>
      <c r="I284" s="245"/>
      <c r="J284" s="245"/>
    </row>
    <row r="285" spans="6:10" x14ac:dyDescent="0.25">
      <c r="F285" s="245"/>
      <c r="G285" s="245"/>
      <c r="H285" s="245"/>
      <c r="I285" s="245"/>
      <c r="J285" s="245"/>
    </row>
    <row r="286" spans="6:10" x14ac:dyDescent="0.25">
      <c r="F286" s="245"/>
      <c r="G286" s="245"/>
      <c r="H286" s="245"/>
      <c r="I286" s="245"/>
      <c r="J286" s="245"/>
    </row>
    <row r="287" spans="6:10" x14ac:dyDescent="0.25">
      <c r="F287" s="245"/>
      <c r="G287" s="245"/>
      <c r="H287" s="245"/>
      <c r="I287" s="245"/>
      <c r="J287" s="245"/>
    </row>
    <row r="288" spans="6:10" x14ac:dyDescent="0.25">
      <c r="F288" s="245"/>
      <c r="G288" s="245"/>
      <c r="H288" s="245"/>
      <c r="I288" s="245"/>
      <c r="J288" s="245"/>
    </row>
    <row r="289" spans="6:10" x14ac:dyDescent="0.25">
      <c r="F289" s="245"/>
      <c r="G289" s="245"/>
      <c r="H289" s="245"/>
      <c r="I289" s="245"/>
      <c r="J289" s="245"/>
    </row>
    <row r="290" spans="6:10" x14ac:dyDescent="0.25">
      <c r="F290" s="245"/>
      <c r="G290" s="245"/>
      <c r="H290" s="245"/>
      <c r="I290" s="245"/>
      <c r="J290" s="245"/>
    </row>
    <row r="291" spans="6:10" x14ac:dyDescent="0.25">
      <c r="F291" s="245"/>
      <c r="G291" s="245"/>
      <c r="H291" s="245"/>
      <c r="I291" s="245"/>
      <c r="J291" s="245"/>
    </row>
    <row r="292" spans="6:10" x14ac:dyDescent="0.25">
      <c r="F292" s="245"/>
      <c r="G292" s="245"/>
      <c r="H292" s="245"/>
      <c r="I292" s="245"/>
      <c r="J292" s="245"/>
    </row>
    <row r="293" spans="6:10" x14ac:dyDescent="0.25">
      <c r="F293" s="245"/>
      <c r="G293" s="245"/>
      <c r="H293" s="245"/>
      <c r="I293" s="245"/>
      <c r="J293" s="245"/>
    </row>
    <row r="294" spans="6:10" x14ac:dyDescent="0.25">
      <c r="F294" s="245"/>
      <c r="G294" s="245"/>
      <c r="H294" s="245"/>
      <c r="I294" s="245"/>
      <c r="J294" s="245"/>
    </row>
    <row r="295" spans="6:10" x14ac:dyDescent="0.25">
      <c r="F295" s="245"/>
      <c r="G295" s="245"/>
      <c r="H295" s="245"/>
      <c r="I295" s="245"/>
      <c r="J295" s="245"/>
    </row>
    <row r="296" spans="6:10" x14ac:dyDescent="0.25">
      <c r="F296" s="245"/>
      <c r="G296" s="245"/>
      <c r="H296" s="245"/>
      <c r="I296" s="245"/>
      <c r="J296" s="245"/>
    </row>
    <row r="297" spans="6:10" x14ac:dyDescent="0.25">
      <c r="F297" s="245"/>
      <c r="G297" s="245"/>
      <c r="H297" s="245"/>
      <c r="I297" s="245"/>
      <c r="J297" s="245"/>
    </row>
    <row r="298" spans="6:10" x14ac:dyDescent="0.25">
      <c r="F298" s="245"/>
      <c r="G298" s="245"/>
      <c r="H298" s="245"/>
      <c r="I298" s="245"/>
      <c r="J298" s="245"/>
    </row>
    <row r="299" spans="6:10" x14ac:dyDescent="0.25">
      <c r="F299" s="245"/>
      <c r="G299" s="245"/>
      <c r="H299" s="245"/>
      <c r="I299" s="245"/>
      <c r="J299" s="245"/>
    </row>
    <row r="300" spans="6:10" x14ac:dyDescent="0.25">
      <c r="F300" s="245"/>
      <c r="G300" s="245"/>
      <c r="H300" s="245"/>
      <c r="I300" s="245"/>
      <c r="J300" s="245"/>
    </row>
    <row r="301" spans="6:10" x14ac:dyDescent="0.25">
      <c r="F301" s="245"/>
      <c r="G301" s="245"/>
      <c r="H301" s="245"/>
      <c r="I301" s="245"/>
      <c r="J301" s="245"/>
    </row>
    <row r="302" spans="6:10" x14ac:dyDescent="0.25">
      <c r="F302" s="245"/>
      <c r="G302" s="245"/>
      <c r="H302" s="245"/>
      <c r="I302" s="245"/>
      <c r="J302" s="245"/>
    </row>
    <row r="303" spans="6:10" x14ac:dyDescent="0.25">
      <c r="F303" s="245"/>
      <c r="G303" s="245"/>
      <c r="H303" s="245"/>
      <c r="I303" s="245"/>
      <c r="J303" s="245"/>
    </row>
    <row r="304" spans="6:10" x14ac:dyDescent="0.25">
      <c r="F304" s="245"/>
      <c r="G304" s="245"/>
      <c r="H304" s="245"/>
      <c r="I304" s="245"/>
      <c r="J304" s="245"/>
    </row>
    <row r="305" spans="6:10" x14ac:dyDescent="0.25">
      <c r="F305" s="245"/>
      <c r="G305" s="245"/>
      <c r="H305" s="245"/>
      <c r="I305" s="245"/>
      <c r="J305" s="245"/>
    </row>
    <row r="306" spans="6:10" x14ac:dyDescent="0.25">
      <c r="F306" s="245"/>
      <c r="G306" s="245"/>
      <c r="H306" s="245"/>
      <c r="I306" s="245"/>
      <c r="J306" s="245"/>
    </row>
    <row r="307" spans="6:10" x14ac:dyDescent="0.25">
      <c r="F307" s="245"/>
      <c r="G307" s="245"/>
      <c r="H307" s="245"/>
      <c r="I307" s="245"/>
      <c r="J307" s="245"/>
    </row>
    <row r="308" spans="6:10" x14ac:dyDescent="0.25">
      <c r="F308" s="245"/>
      <c r="G308" s="245"/>
      <c r="H308" s="245"/>
      <c r="I308" s="245"/>
      <c r="J308" s="245"/>
    </row>
    <row r="309" spans="6:10" x14ac:dyDescent="0.25">
      <c r="F309" s="245"/>
      <c r="G309" s="245"/>
      <c r="H309" s="245"/>
      <c r="I309" s="245"/>
      <c r="J309" s="245"/>
    </row>
    <row r="310" spans="6:10" x14ac:dyDescent="0.25">
      <c r="F310" s="245"/>
      <c r="G310" s="245"/>
      <c r="H310" s="245"/>
      <c r="I310" s="245"/>
      <c r="J310" s="245"/>
    </row>
    <row r="311" spans="6:10" x14ac:dyDescent="0.25">
      <c r="F311" s="245"/>
      <c r="G311" s="245"/>
      <c r="H311" s="245"/>
      <c r="I311" s="245"/>
      <c r="J311" s="245"/>
    </row>
    <row r="312" spans="6:10" x14ac:dyDescent="0.25">
      <c r="F312" s="245"/>
      <c r="G312" s="245"/>
      <c r="H312" s="245"/>
      <c r="I312" s="245"/>
      <c r="J312" s="245"/>
    </row>
    <row r="313" spans="6:10" x14ac:dyDescent="0.25">
      <c r="F313" s="245"/>
      <c r="G313" s="245"/>
      <c r="H313" s="245"/>
      <c r="I313" s="245"/>
      <c r="J313" s="245"/>
    </row>
    <row r="314" spans="6:10" x14ac:dyDescent="0.25">
      <c r="F314" s="245"/>
      <c r="G314" s="245"/>
      <c r="H314" s="245"/>
      <c r="I314" s="245"/>
      <c r="J314" s="245"/>
    </row>
    <row r="315" spans="6:10" x14ac:dyDescent="0.25">
      <c r="F315" s="245"/>
      <c r="G315" s="245"/>
      <c r="H315" s="245"/>
      <c r="I315" s="245"/>
      <c r="J315" s="245"/>
    </row>
    <row r="316" spans="6:10" x14ac:dyDescent="0.25">
      <c r="F316" s="245"/>
      <c r="G316" s="245"/>
      <c r="H316" s="245"/>
      <c r="I316" s="245"/>
      <c r="J316" s="245"/>
    </row>
    <row r="317" spans="6:10" x14ac:dyDescent="0.25">
      <c r="F317" s="245"/>
      <c r="G317" s="245"/>
      <c r="H317" s="245"/>
      <c r="I317" s="245"/>
      <c r="J317" s="245"/>
    </row>
    <row r="318" spans="6:10" x14ac:dyDescent="0.25">
      <c r="F318" s="245"/>
      <c r="G318" s="245"/>
      <c r="H318" s="245"/>
      <c r="I318" s="245"/>
      <c r="J318" s="245"/>
    </row>
    <row r="319" spans="6:10" x14ac:dyDescent="0.25">
      <c r="F319" s="245"/>
      <c r="G319" s="245"/>
      <c r="H319" s="245"/>
      <c r="I319" s="245"/>
      <c r="J319" s="245"/>
    </row>
    <row r="320" spans="6:10" x14ac:dyDescent="0.25">
      <c r="F320" s="245"/>
      <c r="G320" s="245"/>
      <c r="H320" s="245"/>
      <c r="I320" s="245"/>
      <c r="J320" s="245"/>
    </row>
    <row r="321" spans="6:10" x14ac:dyDescent="0.25">
      <c r="F321" s="245"/>
      <c r="G321" s="245"/>
      <c r="H321" s="245"/>
      <c r="I321" s="245"/>
      <c r="J321" s="245"/>
    </row>
    <row r="322" spans="6:10" x14ac:dyDescent="0.25">
      <c r="F322" s="245"/>
      <c r="G322" s="245"/>
      <c r="H322" s="245"/>
      <c r="I322" s="245"/>
      <c r="J322" s="245"/>
    </row>
    <row r="323" spans="6:10" x14ac:dyDescent="0.25">
      <c r="F323" s="245"/>
      <c r="G323" s="245"/>
      <c r="H323" s="245"/>
      <c r="I323" s="245"/>
      <c r="J323" s="245"/>
    </row>
    <row r="324" spans="6:10" x14ac:dyDescent="0.25">
      <c r="F324" s="245"/>
      <c r="G324" s="245"/>
      <c r="H324" s="245"/>
      <c r="I324" s="245"/>
      <c r="J324" s="245"/>
    </row>
    <row r="325" spans="6:10" x14ac:dyDescent="0.25">
      <c r="F325" s="245"/>
      <c r="G325" s="245"/>
      <c r="H325" s="245"/>
      <c r="I325" s="245"/>
      <c r="J325" s="245"/>
    </row>
    <row r="326" spans="6:10" x14ac:dyDescent="0.25">
      <c r="F326" s="245"/>
      <c r="G326" s="245"/>
      <c r="H326" s="245"/>
      <c r="I326" s="245"/>
      <c r="J326" s="245"/>
    </row>
    <row r="327" spans="6:10" x14ac:dyDescent="0.25">
      <c r="F327" s="245"/>
      <c r="G327" s="245"/>
      <c r="H327" s="245"/>
      <c r="I327" s="245"/>
      <c r="J327" s="245"/>
    </row>
    <row r="328" spans="6:10" x14ac:dyDescent="0.25">
      <c r="F328" s="245"/>
      <c r="G328" s="245"/>
      <c r="H328" s="245"/>
      <c r="I328" s="245"/>
      <c r="J328" s="245"/>
    </row>
    <row r="329" spans="6:10" x14ac:dyDescent="0.25">
      <c r="F329" s="245"/>
      <c r="G329" s="245"/>
      <c r="H329" s="245"/>
      <c r="I329" s="245"/>
      <c r="J329" s="245"/>
    </row>
    <row r="330" spans="6:10" x14ac:dyDescent="0.25">
      <c r="F330" s="245"/>
      <c r="G330" s="245"/>
      <c r="H330" s="245"/>
      <c r="I330" s="245"/>
      <c r="J330" s="245"/>
    </row>
    <row r="331" spans="6:10" x14ac:dyDescent="0.25">
      <c r="F331" s="245"/>
      <c r="G331" s="245"/>
      <c r="H331" s="245"/>
      <c r="I331" s="245"/>
      <c r="J331" s="245"/>
    </row>
    <row r="332" spans="6:10" x14ac:dyDescent="0.25">
      <c r="F332" s="245"/>
      <c r="G332" s="245"/>
      <c r="H332" s="245"/>
      <c r="I332" s="245"/>
      <c r="J332" s="245"/>
    </row>
    <row r="333" spans="6:10" x14ac:dyDescent="0.25">
      <c r="F333" s="245"/>
      <c r="G333" s="245"/>
      <c r="H333" s="245"/>
      <c r="I333" s="245"/>
      <c r="J333" s="245"/>
    </row>
    <row r="334" spans="6:10" x14ac:dyDescent="0.25">
      <c r="F334" s="245"/>
      <c r="G334" s="245"/>
      <c r="H334" s="245"/>
      <c r="I334" s="245"/>
      <c r="J334" s="245"/>
    </row>
    <row r="335" spans="6:10" x14ac:dyDescent="0.25">
      <c r="F335" s="245"/>
      <c r="G335" s="245"/>
      <c r="H335" s="245"/>
      <c r="I335" s="245"/>
      <c r="J335" s="245"/>
    </row>
    <row r="336" spans="6:10" x14ac:dyDescent="0.25">
      <c r="F336" s="245"/>
      <c r="G336" s="245"/>
      <c r="H336" s="245"/>
      <c r="I336" s="245"/>
      <c r="J336" s="245"/>
    </row>
    <row r="337" spans="6:10" x14ac:dyDescent="0.25">
      <c r="F337" s="245"/>
      <c r="G337" s="245"/>
      <c r="H337" s="245"/>
      <c r="I337" s="245"/>
      <c r="J337" s="245"/>
    </row>
    <row r="338" spans="6:10" x14ac:dyDescent="0.25">
      <c r="F338" s="245"/>
      <c r="G338" s="245"/>
      <c r="H338" s="245"/>
      <c r="I338" s="245"/>
      <c r="J338" s="245"/>
    </row>
    <row r="339" spans="6:10" x14ac:dyDescent="0.25">
      <c r="F339" s="245"/>
      <c r="G339" s="245"/>
      <c r="H339" s="245"/>
      <c r="I339" s="245"/>
      <c r="J339" s="245"/>
    </row>
    <row r="340" spans="6:10" x14ac:dyDescent="0.25">
      <c r="F340" s="245"/>
      <c r="G340" s="245"/>
      <c r="H340" s="245"/>
      <c r="I340" s="245"/>
      <c r="J340" s="245"/>
    </row>
    <row r="341" spans="6:10" x14ac:dyDescent="0.25">
      <c r="F341" s="245"/>
      <c r="G341" s="245"/>
      <c r="H341" s="245"/>
      <c r="I341" s="245"/>
      <c r="J341" s="245"/>
    </row>
    <row r="342" spans="6:10" x14ac:dyDescent="0.25">
      <c r="F342" s="245"/>
      <c r="G342" s="245"/>
      <c r="H342" s="245"/>
      <c r="I342" s="245"/>
      <c r="J342" s="245"/>
    </row>
    <row r="343" spans="6:10" x14ac:dyDescent="0.25">
      <c r="F343" s="245"/>
      <c r="G343" s="245"/>
      <c r="H343" s="245"/>
      <c r="I343" s="245"/>
      <c r="J343" s="245"/>
    </row>
    <row r="344" spans="6:10" x14ac:dyDescent="0.25">
      <c r="F344" s="245"/>
      <c r="G344" s="245"/>
      <c r="H344" s="245"/>
      <c r="I344" s="245"/>
      <c r="J344" s="245"/>
    </row>
    <row r="345" spans="6:10" x14ac:dyDescent="0.25">
      <c r="F345" s="245"/>
      <c r="G345" s="245"/>
      <c r="H345" s="245"/>
      <c r="I345" s="245"/>
      <c r="J345" s="245"/>
    </row>
    <row r="346" spans="6:10" x14ac:dyDescent="0.25">
      <c r="F346" s="245"/>
      <c r="G346" s="245"/>
      <c r="H346" s="245"/>
      <c r="I346" s="245"/>
      <c r="J346" s="245"/>
    </row>
    <row r="347" spans="6:10" x14ac:dyDescent="0.25">
      <c r="F347" s="245"/>
      <c r="G347" s="245"/>
      <c r="H347" s="245"/>
      <c r="I347" s="245"/>
      <c r="J347" s="245"/>
    </row>
    <row r="348" spans="6:10" x14ac:dyDescent="0.25">
      <c r="F348" s="245"/>
      <c r="G348" s="245"/>
      <c r="H348" s="245"/>
      <c r="I348" s="245"/>
      <c r="J348" s="245"/>
    </row>
    <row r="349" spans="6:10" x14ac:dyDescent="0.25">
      <c r="F349" s="245"/>
      <c r="G349" s="245"/>
      <c r="H349" s="245"/>
      <c r="I349" s="245"/>
      <c r="J349" s="245"/>
    </row>
    <row r="350" spans="6:10" x14ac:dyDescent="0.25">
      <c r="F350" s="245"/>
      <c r="G350" s="245"/>
      <c r="H350" s="245"/>
      <c r="I350" s="245"/>
      <c r="J350" s="245"/>
    </row>
    <row r="351" spans="6:10" x14ac:dyDescent="0.25">
      <c r="F351" s="245"/>
      <c r="G351" s="245"/>
      <c r="H351" s="245"/>
      <c r="I351" s="245"/>
      <c r="J351" s="245"/>
    </row>
    <row r="352" spans="6:10" x14ac:dyDescent="0.25">
      <c r="F352" s="245"/>
      <c r="G352" s="245"/>
      <c r="H352" s="245"/>
      <c r="I352" s="245"/>
      <c r="J352" s="245"/>
    </row>
    <row r="353" spans="6:10" x14ac:dyDescent="0.25">
      <c r="F353" s="245"/>
      <c r="G353" s="245"/>
      <c r="H353" s="245"/>
      <c r="I353" s="245"/>
      <c r="J353" s="245"/>
    </row>
    <row r="354" spans="6:10" x14ac:dyDescent="0.25">
      <c r="F354" s="245"/>
      <c r="G354" s="245"/>
      <c r="H354" s="245"/>
      <c r="I354" s="245"/>
      <c r="J354" s="245"/>
    </row>
    <row r="355" spans="6:10" x14ac:dyDescent="0.25">
      <c r="F355" s="245"/>
      <c r="G355" s="245"/>
      <c r="H355" s="245"/>
      <c r="I355" s="245"/>
      <c r="J355" s="245"/>
    </row>
    <row r="356" spans="6:10" x14ac:dyDescent="0.25">
      <c r="F356" s="245"/>
      <c r="G356" s="245"/>
      <c r="H356" s="245"/>
      <c r="I356" s="245"/>
      <c r="J356" s="245"/>
    </row>
    <row r="357" spans="6:10" x14ac:dyDescent="0.25">
      <c r="F357" s="245"/>
      <c r="G357" s="245"/>
      <c r="H357" s="245"/>
      <c r="I357" s="245"/>
      <c r="J357" s="245"/>
    </row>
    <row r="358" spans="6:10" x14ac:dyDescent="0.25">
      <c r="F358" s="245"/>
      <c r="G358" s="245"/>
      <c r="H358" s="245"/>
      <c r="I358" s="245"/>
      <c r="J358" s="245"/>
    </row>
    <row r="359" spans="6:10" x14ac:dyDescent="0.25">
      <c r="F359" s="245"/>
      <c r="G359" s="245"/>
      <c r="H359" s="245"/>
      <c r="I359" s="245"/>
      <c r="J359" s="245"/>
    </row>
    <row r="360" spans="6:10" x14ac:dyDescent="0.25">
      <c r="F360" s="245"/>
      <c r="G360" s="245"/>
      <c r="H360" s="245"/>
      <c r="I360" s="245"/>
      <c r="J360" s="245"/>
    </row>
    <row r="361" spans="6:10" x14ac:dyDescent="0.25">
      <c r="F361" s="245"/>
      <c r="G361" s="245"/>
      <c r="H361" s="245"/>
      <c r="I361" s="245"/>
      <c r="J361" s="245"/>
    </row>
    <row r="362" spans="6:10" x14ac:dyDescent="0.25">
      <c r="F362" s="245"/>
      <c r="G362" s="245"/>
      <c r="H362" s="245"/>
      <c r="I362" s="245"/>
      <c r="J362" s="245"/>
    </row>
    <row r="363" spans="6:10" x14ac:dyDescent="0.25">
      <c r="F363" s="245"/>
      <c r="G363" s="245"/>
      <c r="H363" s="245"/>
      <c r="I363" s="245"/>
      <c r="J363" s="245"/>
    </row>
    <row r="364" spans="6:10" x14ac:dyDescent="0.25">
      <c r="F364" s="245"/>
      <c r="G364" s="245"/>
      <c r="H364" s="245"/>
      <c r="I364" s="245"/>
      <c r="J364" s="245"/>
    </row>
    <row r="365" spans="6:10" x14ac:dyDescent="0.25">
      <c r="F365" s="245"/>
      <c r="G365" s="245"/>
      <c r="H365" s="245"/>
      <c r="I365" s="245"/>
      <c r="J365" s="245"/>
    </row>
    <row r="366" spans="6:10" x14ac:dyDescent="0.25">
      <c r="F366" s="245"/>
      <c r="G366" s="245"/>
      <c r="H366" s="245"/>
      <c r="I366" s="245"/>
      <c r="J366" s="245"/>
    </row>
    <row r="367" spans="6:10" x14ac:dyDescent="0.25">
      <c r="F367" s="245"/>
      <c r="G367" s="245"/>
      <c r="H367" s="245"/>
      <c r="I367" s="245"/>
      <c r="J367" s="245"/>
    </row>
    <row r="368" spans="6:10" x14ac:dyDescent="0.25">
      <c r="F368" s="245"/>
      <c r="G368" s="245"/>
      <c r="H368" s="245"/>
      <c r="I368" s="245"/>
      <c r="J368" s="245"/>
    </row>
    <row r="369" spans="6:10" x14ac:dyDescent="0.25">
      <c r="F369" s="245"/>
      <c r="G369" s="245"/>
      <c r="H369" s="245"/>
      <c r="I369" s="245"/>
      <c r="J369" s="245"/>
    </row>
    <row r="370" spans="6:10" x14ac:dyDescent="0.25">
      <c r="F370" s="245"/>
      <c r="G370" s="245"/>
      <c r="H370" s="245"/>
      <c r="I370" s="245"/>
      <c r="J370" s="245"/>
    </row>
    <row r="371" spans="6:10" x14ac:dyDescent="0.25">
      <c r="F371" s="245"/>
      <c r="G371" s="245"/>
      <c r="H371" s="245"/>
      <c r="I371" s="245"/>
      <c r="J371" s="245"/>
    </row>
    <row r="372" spans="6:10" x14ac:dyDescent="0.25">
      <c r="F372" s="245"/>
      <c r="G372" s="245"/>
      <c r="H372" s="245"/>
      <c r="I372" s="245"/>
      <c r="J372" s="245"/>
    </row>
    <row r="373" spans="6:10" x14ac:dyDescent="0.25">
      <c r="F373" s="245"/>
      <c r="G373" s="245"/>
      <c r="H373" s="245"/>
      <c r="I373" s="245"/>
      <c r="J373" s="245"/>
    </row>
    <row r="374" spans="6:10" x14ac:dyDescent="0.25">
      <c r="F374" s="245"/>
      <c r="G374" s="245"/>
      <c r="H374" s="245"/>
      <c r="I374" s="245"/>
      <c r="J374" s="245"/>
    </row>
    <row r="375" spans="6:10" x14ac:dyDescent="0.25">
      <c r="F375" s="245"/>
      <c r="G375" s="245"/>
      <c r="H375" s="245"/>
      <c r="I375" s="245"/>
      <c r="J375" s="245"/>
    </row>
    <row r="376" spans="6:10" x14ac:dyDescent="0.25">
      <c r="F376" s="245"/>
      <c r="G376" s="245"/>
      <c r="H376" s="245"/>
      <c r="I376" s="245"/>
      <c r="J376" s="245"/>
    </row>
    <row r="377" spans="6:10" x14ac:dyDescent="0.25">
      <c r="F377" s="245"/>
      <c r="G377" s="245"/>
      <c r="H377" s="245"/>
      <c r="I377" s="245"/>
      <c r="J377" s="245"/>
    </row>
    <row r="378" spans="6:10" x14ac:dyDescent="0.25">
      <c r="F378" s="245"/>
      <c r="G378" s="245"/>
      <c r="H378" s="245"/>
      <c r="I378" s="245"/>
      <c r="J378" s="245"/>
    </row>
    <row r="379" spans="6:10" x14ac:dyDescent="0.25">
      <c r="F379" s="245"/>
      <c r="G379" s="245"/>
      <c r="H379" s="245"/>
      <c r="I379" s="245"/>
      <c r="J379" s="245"/>
    </row>
    <row r="380" spans="6:10" x14ac:dyDescent="0.25">
      <c r="F380" s="245"/>
      <c r="G380" s="245"/>
      <c r="H380" s="245"/>
      <c r="I380" s="245"/>
      <c r="J380" s="245"/>
    </row>
    <row r="381" spans="6:10" x14ac:dyDescent="0.25">
      <c r="F381" s="245"/>
      <c r="G381" s="245"/>
      <c r="H381" s="245"/>
      <c r="I381" s="245"/>
      <c r="J381" s="245"/>
    </row>
    <row r="382" spans="6:10" x14ac:dyDescent="0.25">
      <c r="F382" s="245"/>
      <c r="G382" s="245"/>
      <c r="H382" s="245"/>
      <c r="I382" s="245"/>
      <c r="J382" s="245"/>
    </row>
    <row r="383" spans="6:10" x14ac:dyDescent="0.25">
      <c r="F383" s="245"/>
      <c r="G383" s="245"/>
      <c r="H383" s="245"/>
      <c r="I383" s="245"/>
      <c r="J383" s="245"/>
    </row>
    <row r="384" spans="6:10" x14ac:dyDescent="0.25">
      <c r="F384" s="245"/>
      <c r="G384" s="245"/>
      <c r="H384" s="245"/>
      <c r="I384" s="245"/>
      <c r="J384" s="245"/>
    </row>
    <row r="385" spans="6:10" x14ac:dyDescent="0.25">
      <c r="F385" s="245"/>
      <c r="G385" s="245"/>
      <c r="H385" s="245"/>
      <c r="I385" s="245"/>
      <c r="J385" s="245"/>
    </row>
    <row r="386" spans="6:10" x14ac:dyDescent="0.25">
      <c r="F386" s="245"/>
      <c r="G386" s="245"/>
      <c r="H386" s="245"/>
      <c r="I386" s="245"/>
      <c r="J386" s="245"/>
    </row>
    <row r="387" spans="6:10" x14ac:dyDescent="0.25">
      <c r="F387" s="245"/>
      <c r="G387" s="245"/>
      <c r="H387" s="245"/>
      <c r="I387" s="245"/>
      <c r="J387" s="245"/>
    </row>
    <row r="388" spans="6:10" x14ac:dyDescent="0.25">
      <c r="F388" s="245"/>
      <c r="G388" s="245"/>
      <c r="H388" s="245"/>
      <c r="I388" s="245"/>
      <c r="J388" s="245"/>
    </row>
    <row r="389" spans="6:10" x14ac:dyDescent="0.25">
      <c r="F389" s="245"/>
      <c r="G389" s="245"/>
      <c r="H389" s="245"/>
      <c r="I389" s="245"/>
      <c r="J389" s="245"/>
    </row>
    <row r="390" spans="6:10" x14ac:dyDescent="0.25">
      <c r="F390" s="245"/>
      <c r="G390" s="245"/>
      <c r="H390" s="245"/>
      <c r="I390" s="245"/>
      <c r="J390" s="245"/>
    </row>
    <row r="391" spans="6:10" x14ac:dyDescent="0.25">
      <c r="F391" s="245"/>
      <c r="G391" s="245"/>
      <c r="H391" s="245"/>
      <c r="I391" s="245"/>
      <c r="J391" s="245"/>
    </row>
    <row r="392" spans="6:10" x14ac:dyDescent="0.25">
      <c r="F392" s="245"/>
      <c r="G392" s="245"/>
      <c r="H392" s="245"/>
      <c r="I392" s="245"/>
      <c r="J392" s="245"/>
    </row>
    <row r="393" spans="6:10" x14ac:dyDescent="0.25">
      <c r="F393" s="245"/>
      <c r="G393" s="245"/>
      <c r="H393" s="245"/>
      <c r="I393" s="245"/>
      <c r="J393" s="245"/>
    </row>
    <row r="394" spans="6:10" x14ac:dyDescent="0.25">
      <c r="F394" s="245"/>
      <c r="G394" s="245"/>
      <c r="H394" s="245"/>
      <c r="I394" s="245"/>
      <c r="J394" s="245"/>
    </row>
    <row r="395" spans="6:10" x14ac:dyDescent="0.25">
      <c r="F395" s="245"/>
      <c r="G395" s="245"/>
      <c r="H395" s="245"/>
      <c r="I395" s="245"/>
      <c r="J395" s="245"/>
    </row>
    <row r="396" spans="6:10" x14ac:dyDescent="0.25">
      <c r="F396" s="245"/>
      <c r="G396" s="245"/>
      <c r="H396" s="245"/>
      <c r="I396" s="245"/>
      <c r="J396" s="245"/>
    </row>
    <row r="397" spans="6:10" x14ac:dyDescent="0.25">
      <c r="F397" s="245"/>
      <c r="G397" s="245"/>
      <c r="H397" s="245"/>
      <c r="I397" s="245"/>
      <c r="J397" s="245"/>
    </row>
    <row r="398" spans="6:10" x14ac:dyDescent="0.25">
      <c r="F398" s="245"/>
      <c r="G398" s="245"/>
      <c r="H398" s="245"/>
      <c r="I398" s="245"/>
      <c r="J398" s="245"/>
    </row>
    <row r="399" spans="6:10" x14ac:dyDescent="0.25">
      <c r="F399" s="245"/>
      <c r="G399" s="245"/>
      <c r="H399" s="245"/>
      <c r="I399" s="245"/>
      <c r="J399" s="245"/>
    </row>
    <row r="400" spans="6:10" x14ac:dyDescent="0.25">
      <c r="F400" s="245"/>
      <c r="G400" s="245"/>
      <c r="H400" s="245"/>
      <c r="I400" s="245"/>
      <c r="J400" s="245"/>
    </row>
    <row r="401" spans="6:10" x14ac:dyDescent="0.25">
      <c r="F401" s="245"/>
      <c r="G401" s="245"/>
      <c r="H401" s="245"/>
      <c r="I401" s="245"/>
      <c r="J401" s="245"/>
    </row>
  </sheetData>
  <sheetProtection password="D332" sheet="1" formatCells="0" formatColumns="0" formatRows="0"/>
  <mergeCells count="9">
    <mergeCell ref="A1:C1"/>
    <mergeCell ref="D1:E1"/>
    <mergeCell ref="C32:D32"/>
    <mergeCell ref="J32:K32"/>
    <mergeCell ref="C53:D53"/>
    <mergeCell ref="J10:K10"/>
    <mergeCell ref="C4:D4"/>
    <mergeCell ref="C5:D5"/>
    <mergeCell ref="C10:D10"/>
  </mergeCells>
  <phoneticPr fontId="2" type="noConversion"/>
  <dataValidations disablePrompts="1" count="4">
    <dataValidation type="list" allowBlank="1" showInputMessage="1" showErrorMessage="1" sqref="C53 C32 J32 C10 J10">
      <formula1>croptype</formula1>
    </dataValidation>
    <dataValidation type="list" allowBlank="1" showInputMessage="1" showErrorMessage="1" sqref="K35 D13 K13 D35">
      <formula1>"1,2,3,4,5,6,7,8,9,10,11,12,13,14,15,16,17,18,19,20"</formula1>
    </dataValidation>
    <dataValidation type="list" allowBlank="1" showInputMessage="1" showErrorMessage="1" sqref="D33 K33 D11 K11">
      <formula1>Week</formula1>
    </dataValidation>
    <dataValidation type="list" allowBlank="1" showInputMessage="1" showErrorMessage="1" sqref="C4:D4">
      <formula1>province</formula1>
    </dataValidation>
  </dataValidations>
  <pageMargins left="0.35433070866141736" right="0.27559055118110237" top="0.98425196850393704" bottom="0.98425196850393704" header="0.51181102362204722" footer="0.51181102362204722"/>
  <pageSetup paperSize="9" scale="80" orientation="portrait" r:id="rId1"/>
  <headerFooter alignWithMargins="0">
    <oddFooter>&amp;L&amp;Z&amp;F&amp;A&amp;C&amp;P/&amp;N&amp;R&amp;D</oddFooter>
  </headerFooter>
  <cellWatches>
    <cellWatch r="D13"/>
    <cellWatch r="C4"/>
    <cellWatch r="E13"/>
  </cellWatches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indexed="31"/>
  </sheetPr>
  <dimension ref="A1:AP93"/>
  <sheetViews>
    <sheetView showGridLines="0" workbookViewId="0">
      <pane xSplit="3" ySplit="3" topLeftCell="D7" activePane="bottomRight" state="frozen"/>
      <selection activeCell="D40" sqref="D40"/>
      <selection pane="topRight" activeCell="D40" sqref="D40"/>
      <selection pane="bottomLeft" activeCell="D40" sqref="D40"/>
      <selection pane="bottomRight" activeCell="F28" sqref="F28"/>
    </sheetView>
  </sheetViews>
  <sheetFormatPr defaultColWidth="9.109375" defaultRowHeight="13.2" x14ac:dyDescent="0.25"/>
  <cols>
    <col min="1" max="1" width="7" style="5" customWidth="1"/>
    <col min="2" max="2" width="22.88671875" style="5" customWidth="1"/>
    <col min="3" max="3" width="15.109375" style="5" customWidth="1"/>
    <col min="4" max="15" width="7.6640625" style="5" customWidth="1"/>
    <col min="16" max="29" width="8.6640625" style="5" customWidth="1"/>
    <col min="30" max="16384" width="9.109375" style="5"/>
  </cols>
  <sheetData>
    <row r="1" spans="1:42" ht="17.399999999999999" x14ac:dyDescent="0.3">
      <c r="A1" s="20" t="s">
        <v>10</v>
      </c>
      <c r="AD1" s="498" t="s">
        <v>233</v>
      </c>
      <c r="AE1" s="498"/>
      <c r="AF1" s="498"/>
      <c r="AG1" s="498"/>
      <c r="AH1" s="498"/>
      <c r="AI1" s="498"/>
      <c r="AJ1" s="498"/>
      <c r="AK1" s="498"/>
      <c r="AL1" s="498"/>
      <c r="AM1" s="498"/>
      <c r="AN1" s="498"/>
      <c r="AO1" s="498"/>
      <c r="AP1" s="498"/>
    </row>
    <row r="2" spans="1:42" x14ac:dyDescent="0.25">
      <c r="D2" s="223">
        <v>1</v>
      </c>
      <c r="E2" s="223">
        <v>2</v>
      </c>
      <c r="F2" s="223">
        <v>3</v>
      </c>
      <c r="G2" s="223">
        <v>4</v>
      </c>
      <c r="H2" s="223">
        <v>5</v>
      </c>
      <c r="I2" s="223">
        <v>6</v>
      </c>
      <c r="J2" s="223">
        <v>7</v>
      </c>
      <c r="K2" s="223">
        <v>8</v>
      </c>
      <c r="L2" s="223">
        <v>9</v>
      </c>
      <c r="M2" s="223">
        <v>10</v>
      </c>
      <c r="N2" s="223">
        <v>11</v>
      </c>
      <c r="O2" s="223">
        <v>12</v>
      </c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1">
        <v>1</v>
      </c>
      <c r="AE2" s="221">
        <v>2</v>
      </c>
      <c r="AF2" s="221">
        <v>3</v>
      </c>
      <c r="AG2" s="221">
        <v>4</v>
      </c>
      <c r="AH2" s="221">
        <v>5</v>
      </c>
      <c r="AI2" s="221">
        <v>6</v>
      </c>
      <c r="AJ2" s="221">
        <v>7</v>
      </c>
      <c r="AK2" s="221">
        <v>8</v>
      </c>
      <c r="AL2" s="221">
        <v>9</v>
      </c>
      <c r="AM2" s="221">
        <v>10</v>
      </c>
      <c r="AN2" s="221">
        <v>11</v>
      </c>
      <c r="AO2" s="221">
        <v>12</v>
      </c>
      <c r="AP2" s="221"/>
    </row>
    <row r="3" spans="1:42" x14ac:dyDescent="0.25">
      <c r="A3" s="6" t="s">
        <v>11</v>
      </c>
      <c r="B3" s="7" t="s">
        <v>12</v>
      </c>
      <c r="C3" s="8" t="s">
        <v>108</v>
      </c>
      <c r="D3" s="224" t="s">
        <v>104</v>
      </c>
      <c r="E3" s="224" t="s">
        <v>105</v>
      </c>
      <c r="F3" s="224" t="s">
        <v>106</v>
      </c>
      <c r="G3" s="224" t="s">
        <v>95</v>
      </c>
      <c r="H3" s="224" t="s">
        <v>96</v>
      </c>
      <c r="I3" s="224" t="s">
        <v>97</v>
      </c>
      <c r="J3" s="224" t="s">
        <v>98</v>
      </c>
      <c r="K3" s="224" t="s">
        <v>99</v>
      </c>
      <c r="L3" s="224" t="s">
        <v>100</v>
      </c>
      <c r="M3" s="224" t="s">
        <v>101</v>
      </c>
      <c r="N3" s="224" t="s">
        <v>102</v>
      </c>
      <c r="O3" s="224" t="s">
        <v>103</v>
      </c>
      <c r="P3" s="224" t="s">
        <v>107</v>
      </c>
      <c r="Q3" s="224"/>
      <c r="R3" s="224"/>
      <c r="S3" s="224"/>
      <c r="T3" s="224"/>
      <c r="U3" s="224"/>
      <c r="V3" s="224"/>
      <c r="W3" s="224"/>
      <c r="X3" s="224"/>
      <c r="Y3" s="224"/>
      <c r="Z3" s="224"/>
      <c r="AA3" s="224"/>
      <c r="AB3" s="224"/>
      <c r="AC3" s="224"/>
      <c r="AD3" s="222" t="s">
        <v>104</v>
      </c>
      <c r="AE3" s="222" t="s">
        <v>105</v>
      </c>
      <c r="AF3" s="222" t="s">
        <v>106</v>
      </c>
      <c r="AG3" s="222" t="s">
        <v>95</v>
      </c>
      <c r="AH3" s="222" t="s">
        <v>96</v>
      </c>
      <c r="AI3" s="222" t="s">
        <v>97</v>
      </c>
      <c r="AJ3" s="222" t="s">
        <v>98</v>
      </c>
      <c r="AK3" s="222" t="s">
        <v>99</v>
      </c>
      <c r="AL3" s="222" t="s">
        <v>100</v>
      </c>
      <c r="AM3" s="222" t="s">
        <v>101</v>
      </c>
      <c r="AN3" s="222" t="s">
        <v>102</v>
      </c>
      <c r="AO3" s="222" t="s">
        <v>103</v>
      </c>
      <c r="AP3" s="222" t="s">
        <v>107</v>
      </c>
    </row>
    <row r="4" spans="1:42" x14ac:dyDescent="0.25">
      <c r="A4" s="9">
        <v>1</v>
      </c>
      <c r="B4" s="10" t="s">
        <v>13</v>
      </c>
      <c r="C4" s="10" t="s">
        <v>13</v>
      </c>
      <c r="D4" s="11">
        <v>86.622793830857944</v>
      </c>
      <c r="E4" s="11">
        <v>95.799218966795891</v>
      </c>
      <c r="F4" s="11">
        <v>133.21253195737594</v>
      </c>
      <c r="G4" s="11">
        <v>156.85045147406944</v>
      </c>
      <c r="H4" s="11">
        <v>152.24980475378209</v>
      </c>
      <c r="I4" s="11">
        <v>121.22665319261675</v>
      </c>
      <c r="J4" s="11">
        <v>115.23291875077467</v>
      </c>
      <c r="K4" s="11">
        <v>110.15991135297179</v>
      </c>
      <c r="L4" s="11">
        <v>114.42158353207651</v>
      </c>
      <c r="M4" s="11">
        <v>115.10609044037592</v>
      </c>
      <c r="N4" s="11">
        <v>93.616060226949344</v>
      </c>
      <c r="O4" s="11">
        <v>82.203795148769998</v>
      </c>
      <c r="P4" s="11">
        <f>SUM(D4:L4)</f>
        <v>1085.7758678113209</v>
      </c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C4" s="225"/>
      <c r="AD4" s="5">
        <v>93.2</v>
      </c>
      <c r="AE4" s="5">
        <v>113.7</v>
      </c>
      <c r="AF4" s="5">
        <v>163.69999999999999</v>
      </c>
      <c r="AG4" s="5">
        <v>195.1</v>
      </c>
      <c r="AH4" s="5">
        <v>178.6</v>
      </c>
      <c r="AI4" s="5">
        <v>127.1</v>
      </c>
      <c r="AJ4" s="5">
        <v>113.9</v>
      </c>
      <c r="AK4" s="5">
        <v>109.8</v>
      </c>
      <c r="AL4" s="5">
        <v>115.7</v>
      </c>
      <c r="AM4" s="5">
        <v>111.4</v>
      </c>
      <c r="AN4" s="5">
        <v>88.6</v>
      </c>
      <c r="AO4" s="5">
        <v>81.5</v>
      </c>
      <c r="AP4" s="5">
        <f>SUM(AD4:AO4)</f>
        <v>1492.3000000000002</v>
      </c>
    </row>
    <row r="5" spans="1:42" x14ac:dyDescent="0.25">
      <c r="A5" s="13">
        <v>2</v>
      </c>
      <c r="B5" s="14" t="s">
        <v>14</v>
      </c>
      <c r="C5" s="14" t="s">
        <v>13</v>
      </c>
      <c r="D5" s="15">
        <v>91.730602195798767</v>
      </c>
      <c r="E5" s="15">
        <v>98.756153966276031</v>
      </c>
      <c r="F5" s="15">
        <v>136.41839911037346</v>
      </c>
      <c r="G5" s="15">
        <v>157.49435435362091</v>
      </c>
      <c r="H5" s="15">
        <v>146.96795451448438</v>
      </c>
      <c r="I5" s="15">
        <v>109.51911711338195</v>
      </c>
      <c r="J5" s="15">
        <v>106.00619903216506</v>
      </c>
      <c r="K5" s="15">
        <v>102.20110883581116</v>
      </c>
      <c r="L5" s="15">
        <v>108.5070796692073</v>
      </c>
      <c r="M5" s="15">
        <v>111.83988940961984</v>
      </c>
      <c r="N5" s="15">
        <v>96.388558250592567</v>
      </c>
      <c r="O5" s="15">
        <v>87.40004224565557</v>
      </c>
      <c r="P5" s="15">
        <f t="shared" ref="P5:P68" si="0">SUM(D5:L5)</f>
        <v>1057.6009687911189</v>
      </c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5">
        <v>87</v>
      </c>
      <c r="AE5" s="5">
        <v>109.6</v>
      </c>
      <c r="AF5" s="5">
        <v>154.1</v>
      </c>
      <c r="AG5" s="5">
        <v>175</v>
      </c>
      <c r="AH5" s="5">
        <v>153.5</v>
      </c>
      <c r="AI5" s="5">
        <v>96.1</v>
      </c>
      <c r="AJ5" s="5">
        <v>87.6</v>
      </c>
      <c r="AK5" s="5">
        <v>86.3</v>
      </c>
      <c r="AL5" s="5">
        <v>99.6</v>
      </c>
      <c r="AM5" s="5">
        <v>103.6</v>
      </c>
      <c r="AN5" s="5">
        <v>88.6</v>
      </c>
      <c r="AO5" s="5">
        <v>82.1</v>
      </c>
      <c r="AP5" s="5">
        <f t="shared" ref="AP5:AP68" si="1">SUM(AD5:AO5)</f>
        <v>1323.0999999999997</v>
      </c>
    </row>
    <row r="6" spans="1:42" x14ac:dyDescent="0.25">
      <c r="A6" s="13">
        <v>3</v>
      </c>
      <c r="B6" s="14" t="s">
        <v>15</v>
      </c>
      <c r="C6" s="14" t="s">
        <v>15</v>
      </c>
      <c r="D6" s="15">
        <v>83.786730562389337</v>
      </c>
      <c r="E6" s="15">
        <v>96.388807499593469</v>
      </c>
      <c r="F6" s="15">
        <v>124.37241418648203</v>
      </c>
      <c r="G6" s="15">
        <v>140.26907333363826</v>
      </c>
      <c r="H6" s="15">
        <v>137.86767281713634</v>
      </c>
      <c r="I6" s="15">
        <v>115.62704554052996</v>
      </c>
      <c r="J6" s="15">
        <v>109.26553377267366</v>
      </c>
      <c r="K6" s="15">
        <v>107.57393781536112</v>
      </c>
      <c r="L6" s="15">
        <v>105.18704213366517</v>
      </c>
      <c r="M6" s="15">
        <v>101.03623990135567</v>
      </c>
      <c r="N6" s="15">
        <v>82.150866616572245</v>
      </c>
      <c r="O6" s="15">
        <v>73.889290675245647</v>
      </c>
      <c r="P6" s="15">
        <f t="shared" si="0"/>
        <v>1020.3382576614694</v>
      </c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225"/>
      <c r="AC6" s="225"/>
      <c r="AD6" s="5">
        <v>89.1</v>
      </c>
      <c r="AE6" s="5">
        <v>118.2</v>
      </c>
      <c r="AF6" s="5">
        <v>155.5</v>
      </c>
      <c r="AG6" s="5">
        <v>171.7</v>
      </c>
      <c r="AH6" s="5">
        <v>141.1</v>
      </c>
      <c r="AI6" s="5">
        <v>110</v>
      </c>
      <c r="AJ6" s="5">
        <v>97</v>
      </c>
      <c r="AK6" s="5">
        <v>86</v>
      </c>
      <c r="AL6" s="5">
        <v>90</v>
      </c>
      <c r="AM6" s="5">
        <v>89.7</v>
      </c>
      <c r="AN6" s="5">
        <v>81.7</v>
      </c>
      <c r="AO6" s="5">
        <v>79.099999999999994</v>
      </c>
      <c r="AP6" s="5">
        <f t="shared" si="1"/>
        <v>1309.0999999999999</v>
      </c>
    </row>
    <row r="7" spans="1:42" x14ac:dyDescent="0.25">
      <c r="A7" s="13">
        <v>4</v>
      </c>
      <c r="B7" s="14" t="s">
        <v>16</v>
      </c>
      <c r="C7" s="14" t="s">
        <v>16</v>
      </c>
      <c r="D7" s="15">
        <v>86.815401290574243</v>
      </c>
      <c r="E7" s="15">
        <v>98.298502615640601</v>
      </c>
      <c r="F7" s="15">
        <v>140.03126519267374</v>
      </c>
      <c r="G7" s="15">
        <v>152.73352783536725</v>
      </c>
      <c r="H7" s="15">
        <v>147.6969740007242</v>
      </c>
      <c r="I7" s="15">
        <v>130.82450690821568</v>
      </c>
      <c r="J7" s="15">
        <v>125.17877709897986</v>
      </c>
      <c r="K7" s="15">
        <v>120.50490886631718</v>
      </c>
      <c r="L7" s="15">
        <v>118.66461045108716</v>
      </c>
      <c r="M7" s="15">
        <v>113.22021049567293</v>
      </c>
      <c r="N7" s="15">
        <v>90.614843324738473</v>
      </c>
      <c r="O7" s="15">
        <v>79.776302083610844</v>
      </c>
      <c r="P7" s="15">
        <f t="shared" si="0"/>
        <v>1120.7484742595798</v>
      </c>
      <c r="Q7" s="225"/>
      <c r="R7" s="225"/>
      <c r="S7" s="225"/>
      <c r="T7" s="225"/>
      <c r="U7" s="225"/>
      <c r="V7" s="225"/>
      <c r="W7" s="225"/>
      <c r="X7" s="225"/>
      <c r="Y7" s="225"/>
      <c r="Z7" s="225"/>
      <c r="AA7" s="225"/>
      <c r="AB7" s="225"/>
      <c r="AC7" s="225"/>
      <c r="AD7" s="5">
        <v>95.5</v>
      </c>
      <c r="AE7" s="5">
        <v>115.4</v>
      </c>
      <c r="AF7" s="5">
        <v>165.6</v>
      </c>
      <c r="AG7" s="5">
        <v>180.5</v>
      </c>
      <c r="AH7" s="5">
        <v>158.5</v>
      </c>
      <c r="AI7" s="5">
        <v>136.9</v>
      </c>
      <c r="AJ7" s="5">
        <v>123.7</v>
      </c>
      <c r="AK7" s="5">
        <v>115.8</v>
      </c>
      <c r="AL7" s="5">
        <v>106</v>
      </c>
      <c r="AM7" s="5">
        <v>99.9</v>
      </c>
      <c r="AN7" s="5">
        <v>86.9</v>
      </c>
      <c r="AO7" s="5">
        <v>87.1</v>
      </c>
      <c r="AP7" s="5">
        <f t="shared" si="1"/>
        <v>1471.8000000000002</v>
      </c>
    </row>
    <row r="8" spans="1:42" x14ac:dyDescent="0.25">
      <c r="A8" s="13">
        <v>5</v>
      </c>
      <c r="B8" s="14" t="s">
        <v>17</v>
      </c>
      <c r="C8" s="14" t="s">
        <v>17</v>
      </c>
      <c r="D8" s="15">
        <v>93.543142616722363</v>
      </c>
      <c r="E8" s="15">
        <v>110.58126951510997</v>
      </c>
      <c r="F8" s="15">
        <v>149.46527329074041</v>
      </c>
      <c r="G8" s="15">
        <v>163.18324864402086</v>
      </c>
      <c r="H8" s="15">
        <v>158.86310868250743</v>
      </c>
      <c r="I8" s="15">
        <v>126.42111808990691</v>
      </c>
      <c r="J8" s="15">
        <v>118.23503301789817</v>
      </c>
      <c r="K8" s="15">
        <v>110.411380835363</v>
      </c>
      <c r="L8" s="15">
        <v>111.35171192326352</v>
      </c>
      <c r="M8" s="15">
        <v>112.51756688509464</v>
      </c>
      <c r="N8" s="15">
        <v>92.685659613734046</v>
      </c>
      <c r="O8" s="15">
        <v>85.094209409042591</v>
      </c>
      <c r="P8" s="15">
        <f t="shared" si="0"/>
        <v>1142.0552866155329</v>
      </c>
      <c r="Q8" s="225"/>
      <c r="R8" s="225"/>
      <c r="S8" s="225"/>
      <c r="T8" s="225"/>
      <c r="U8" s="225"/>
      <c r="V8" s="225"/>
      <c r="W8" s="225"/>
      <c r="X8" s="225"/>
      <c r="Y8" s="225"/>
      <c r="Z8" s="225"/>
      <c r="AA8" s="225"/>
      <c r="AB8" s="225"/>
      <c r="AC8" s="225"/>
      <c r="AD8" s="5">
        <v>108.1</v>
      </c>
      <c r="AE8" s="5">
        <v>128.69999999999999</v>
      </c>
      <c r="AF8" s="5">
        <v>171.7</v>
      </c>
      <c r="AG8" s="5">
        <v>189.4</v>
      </c>
      <c r="AH8" s="5">
        <v>178.6</v>
      </c>
      <c r="AI8" s="5">
        <v>143.69999999999999</v>
      </c>
      <c r="AJ8" s="5">
        <v>129.6</v>
      </c>
      <c r="AK8" s="5">
        <v>126.3</v>
      </c>
      <c r="AL8" s="5">
        <v>128.80000000000001</v>
      </c>
      <c r="AM8" s="5">
        <v>129</v>
      </c>
      <c r="AN8" s="5">
        <v>106.8</v>
      </c>
      <c r="AO8" s="5">
        <v>98.3</v>
      </c>
      <c r="AP8" s="5">
        <f t="shared" si="1"/>
        <v>1638.9999999999998</v>
      </c>
    </row>
    <row r="9" spans="1:42" x14ac:dyDescent="0.25">
      <c r="A9" s="13">
        <v>6</v>
      </c>
      <c r="B9" s="14" t="s">
        <v>18</v>
      </c>
      <c r="C9" s="14" t="s">
        <v>18</v>
      </c>
      <c r="D9" s="15">
        <v>90.63084273197488</v>
      </c>
      <c r="E9" s="15">
        <v>101.45306513272384</v>
      </c>
      <c r="F9" s="15">
        <v>141.86865389264975</v>
      </c>
      <c r="G9" s="15">
        <v>158.02532870368935</v>
      </c>
      <c r="H9" s="15">
        <v>152.13950496346158</v>
      </c>
      <c r="I9" s="15">
        <v>130.61228795799943</v>
      </c>
      <c r="J9" s="15">
        <v>126.15477858788314</v>
      </c>
      <c r="K9" s="15">
        <v>119.76740736372865</v>
      </c>
      <c r="L9" s="15">
        <v>117.28754907421593</v>
      </c>
      <c r="M9" s="15">
        <v>115.3046679204424</v>
      </c>
      <c r="N9" s="15">
        <v>94.878691578442499</v>
      </c>
      <c r="O9" s="15">
        <v>84.696882337225034</v>
      </c>
      <c r="P9" s="15">
        <f t="shared" si="0"/>
        <v>1137.9394184083267</v>
      </c>
      <c r="Q9" s="225"/>
      <c r="R9" s="225"/>
      <c r="S9" s="225"/>
      <c r="T9" s="225"/>
      <c r="U9" s="225"/>
      <c r="V9" s="225"/>
      <c r="W9" s="225"/>
      <c r="X9" s="225"/>
      <c r="Y9" s="225"/>
      <c r="Z9" s="225"/>
      <c r="AA9" s="225"/>
      <c r="AB9" s="225"/>
      <c r="AC9" s="225"/>
      <c r="AD9" s="5">
        <v>89.8</v>
      </c>
      <c r="AE9" s="5">
        <v>112.1</v>
      </c>
      <c r="AF9" s="5">
        <v>159.30000000000001</v>
      </c>
      <c r="AG9" s="5">
        <v>179.2</v>
      </c>
      <c r="AH9" s="5">
        <v>164.2</v>
      </c>
      <c r="AI9" s="5">
        <v>136.69999999999999</v>
      </c>
      <c r="AJ9" s="5">
        <v>127.2</v>
      </c>
      <c r="AK9" s="5">
        <v>117.5</v>
      </c>
      <c r="AL9" s="5">
        <v>107.7</v>
      </c>
      <c r="AM9" s="5">
        <v>100.1</v>
      </c>
      <c r="AN9" s="5">
        <v>87</v>
      </c>
      <c r="AO9" s="5">
        <v>81.3</v>
      </c>
      <c r="AP9" s="5">
        <f t="shared" si="1"/>
        <v>1462.1</v>
      </c>
    </row>
    <row r="10" spans="1:42" x14ac:dyDescent="0.25">
      <c r="A10" s="13">
        <v>7</v>
      </c>
      <c r="B10" s="14" t="s">
        <v>19</v>
      </c>
      <c r="C10" s="14" t="s">
        <v>19</v>
      </c>
      <c r="D10" s="15">
        <v>88.838503931918709</v>
      </c>
      <c r="E10" s="15">
        <v>101.96956159013949</v>
      </c>
      <c r="F10" s="15">
        <v>146.68112768468797</v>
      </c>
      <c r="G10" s="15">
        <v>163.64886100438284</v>
      </c>
      <c r="H10" s="15">
        <v>152.58109972052895</v>
      </c>
      <c r="I10" s="15">
        <v>131.0504447485024</v>
      </c>
      <c r="J10" s="15">
        <v>126.98800329186058</v>
      </c>
      <c r="K10" s="15">
        <v>118.39657247069496</v>
      </c>
      <c r="L10" s="15">
        <v>114.61509265918509</v>
      </c>
      <c r="M10" s="15">
        <v>113.23294512958294</v>
      </c>
      <c r="N10" s="15">
        <v>93.019774447216463</v>
      </c>
      <c r="O10" s="15">
        <v>82.174577617840328</v>
      </c>
      <c r="P10" s="15">
        <f t="shared" si="0"/>
        <v>1144.7692671019011</v>
      </c>
      <c r="Q10" s="225"/>
      <c r="R10" s="225"/>
      <c r="S10" s="225"/>
      <c r="T10" s="225"/>
      <c r="U10" s="225"/>
      <c r="V10" s="225"/>
      <c r="W10" s="225"/>
      <c r="X10" s="225"/>
      <c r="Y10" s="225"/>
      <c r="Z10" s="225"/>
      <c r="AA10" s="225"/>
      <c r="AB10" s="225"/>
      <c r="AC10" s="225"/>
      <c r="AD10" s="5">
        <v>109.5</v>
      </c>
      <c r="AE10" s="5">
        <v>142.19999999999999</v>
      </c>
      <c r="AF10" s="5">
        <v>205</v>
      </c>
      <c r="AG10" s="5">
        <v>216.8</v>
      </c>
      <c r="AH10" s="5">
        <v>197</v>
      </c>
      <c r="AI10" s="5">
        <v>162.1</v>
      </c>
      <c r="AJ10" s="5">
        <v>149.30000000000001</v>
      </c>
      <c r="AK10" s="5">
        <v>136.69999999999999</v>
      </c>
      <c r="AL10" s="5">
        <v>118.1</v>
      </c>
      <c r="AM10" s="5">
        <v>107.5</v>
      </c>
      <c r="AN10" s="5">
        <v>94.4</v>
      </c>
      <c r="AO10" s="5">
        <v>95.8</v>
      </c>
      <c r="AP10" s="5">
        <f t="shared" si="1"/>
        <v>1734.3999999999999</v>
      </c>
    </row>
    <row r="11" spans="1:42" x14ac:dyDescent="0.25">
      <c r="A11" s="13">
        <v>8</v>
      </c>
      <c r="B11" s="14" t="s">
        <v>20</v>
      </c>
      <c r="C11" s="14" t="s">
        <v>20</v>
      </c>
      <c r="D11" s="15">
        <v>92.526804559758276</v>
      </c>
      <c r="E11" s="15">
        <v>103.6707089834933</v>
      </c>
      <c r="F11" s="15">
        <v>147.57585974292326</v>
      </c>
      <c r="G11" s="15">
        <v>164.57027012253997</v>
      </c>
      <c r="H11" s="15">
        <v>153.48363899527641</v>
      </c>
      <c r="I11" s="15">
        <v>133.09217441005865</v>
      </c>
      <c r="J11" s="15">
        <v>126.58476507381083</v>
      </c>
      <c r="K11" s="15">
        <v>119.62856197603904</v>
      </c>
      <c r="L11" s="15">
        <v>117.9467359505538</v>
      </c>
      <c r="M11" s="15">
        <v>118.96503028491927</v>
      </c>
      <c r="N11" s="15">
        <v>97.87272127794364</v>
      </c>
      <c r="O11" s="15">
        <v>87.081876284505512</v>
      </c>
      <c r="P11" s="15">
        <f t="shared" si="0"/>
        <v>1159.0795198144535</v>
      </c>
      <c r="Q11" s="225"/>
      <c r="R11" s="225"/>
      <c r="S11" s="225"/>
      <c r="T11" s="225"/>
      <c r="U11" s="225"/>
      <c r="V11" s="225"/>
      <c r="W11" s="225"/>
      <c r="X11" s="225"/>
      <c r="Y11" s="225"/>
      <c r="Z11" s="225"/>
      <c r="AA11" s="225"/>
      <c r="AB11" s="225"/>
      <c r="AC11" s="225"/>
      <c r="AD11" s="5">
        <v>106.7</v>
      </c>
      <c r="AE11" s="5">
        <v>123.5</v>
      </c>
      <c r="AF11" s="5">
        <v>182.1</v>
      </c>
      <c r="AG11" s="5">
        <v>200.8</v>
      </c>
      <c r="AH11" s="5">
        <v>186.3</v>
      </c>
      <c r="AI11" s="5">
        <v>153.1</v>
      </c>
      <c r="AJ11" s="5">
        <v>144.4</v>
      </c>
      <c r="AK11" s="5">
        <v>133.19999999999999</v>
      </c>
      <c r="AL11" s="5">
        <v>126.1</v>
      </c>
      <c r="AM11" s="5">
        <v>120.9</v>
      </c>
      <c r="AN11" s="5">
        <v>105</v>
      </c>
      <c r="AO11" s="5">
        <v>100.2</v>
      </c>
      <c r="AP11" s="5">
        <f t="shared" si="1"/>
        <v>1682.3</v>
      </c>
    </row>
    <row r="12" spans="1:42" x14ac:dyDescent="0.25">
      <c r="A12" s="13">
        <v>9</v>
      </c>
      <c r="B12" s="14" t="s">
        <v>21</v>
      </c>
      <c r="C12" s="14" t="s">
        <v>21</v>
      </c>
      <c r="D12" s="15">
        <v>88.872244169938142</v>
      </c>
      <c r="E12" s="15">
        <v>98.617064967942966</v>
      </c>
      <c r="F12" s="15">
        <v>136.57362785565039</v>
      </c>
      <c r="G12" s="15">
        <v>152.13702432073353</v>
      </c>
      <c r="H12" s="15">
        <v>148.78374371854107</v>
      </c>
      <c r="I12" s="15">
        <v>130.14206634248498</v>
      </c>
      <c r="J12" s="15">
        <v>123.95831395624924</v>
      </c>
      <c r="K12" s="15">
        <v>117.52079899822547</v>
      </c>
      <c r="L12" s="15">
        <v>120.89119853933441</v>
      </c>
      <c r="M12" s="15">
        <v>117.80223348490854</v>
      </c>
      <c r="N12" s="15">
        <v>94.061553768147405</v>
      </c>
      <c r="O12" s="15">
        <v>82.940547157705026</v>
      </c>
      <c r="P12" s="15">
        <f t="shared" si="0"/>
        <v>1117.4960828691003</v>
      </c>
      <c r="Q12" s="225"/>
      <c r="R12" s="225"/>
      <c r="S12" s="225"/>
      <c r="T12" s="225"/>
      <c r="U12" s="225"/>
      <c r="V12" s="225"/>
      <c r="W12" s="225"/>
      <c r="X12" s="225"/>
      <c r="Y12" s="225"/>
      <c r="Z12" s="225"/>
      <c r="AA12" s="225"/>
      <c r="AB12" s="225"/>
      <c r="AC12" s="225"/>
      <c r="AD12" s="5">
        <v>81.3</v>
      </c>
      <c r="AE12" s="5">
        <v>90.8</v>
      </c>
      <c r="AF12" s="5">
        <v>120.6</v>
      </c>
      <c r="AG12" s="5">
        <v>142.19999999999999</v>
      </c>
      <c r="AH12" s="5">
        <v>137.19999999999999</v>
      </c>
      <c r="AI12" s="5">
        <v>111.7</v>
      </c>
      <c r="AJ12" s="5">
        <v>101.1</v>
      </c>
      <c r="AK12" s="5">
        <v>96</v>
      </c>
      <c r="AL12" s="5">
        <v>99.4</v>
      </c>
      <c r="AM12" s="5">
        <v>99.9</v>
      </c>
      <c r="AN12" s="5">
        <v>85.2</v>
      </c>
      <c r="AO12" s="5">
        <v>79.099999999999994</v>
      </c>
      <c r="AP12" s="5">
        <f t="shared" si="1"/>
        <v>1244.5</v>
      </c>
    </row>
    <row r="13" spans="1:42" x14ac:dyDescent="0.25">
      <c r="A13" s="13">
        <v>10</v>
      </c>
      <c r="B13" s="19" t="s">
        <v>141</v>
      </c>
      <c r="C13" s="14" t="s">
        <v>25</v>
      </c>
      <c r="D13" s="15">
        <v>86.315275583769733</v>
      </c>
      <c r="E13" s="15">
        <v>96.372508858461458</v>
      </c>
      <c r="F13" s="15">
        <v>136.08226579186555</v>
      </c>
      <c r="G13" s="15">
        <v>149.924999866722</v>
      </c>
      <c r="H13" s="15">
        <v>144.5219363993792</v>
      </c>
      <c r="I13" s="15">
        <v>121.47197015414152</v>
      </c>
      <c r="J13" s="15">
        <v>115.4595723240221</v>
      </c>
      <c r="K13" s="15">
        <v>110.33452760934414</v>
      </c>
      <c r="L13" s="15">
        <v>114.48194996102585</v>
      </c>
      <c r="M13" s="15">
        <v>114.46573279800552</v>
      </c>
      <c r="N13" s="15">
        <v>91.618347749581446</v>
      </c>
      <c r="O13" s="15">
        <v>79.825774802973555</v>
      </c>
      <c r="P13" s="15">
        <f t="shared" si="0"/>
        <v>1074.9650065487317</v>
      </c>
      <c r="Q13" s="225"/>
      <c r="R13" s="225"/>
      <c r="S13" s="225"/>
      <c r="T13" s="225"/>
      <c r="U13" s="225"/>
      <c r="V13" s="225"/>
      <c r="W13" s="225"/>
      <c r="X13" s="225"/>
      <c r="Y13" s="225"/>
      <c r="Z13" s="225"/>
      <c r="AA13" s="225"/>
      <c r="AB13" s="225"/>
      <c r="AC13" s="225"/>
      <c r="AD13" s="5">
        <v>92.9</v>
      </c>
      <c r="AE13" s="5">
        <v>110.4</v>
      </c>
      <c r="AF13" s="5">
        <v>148.80000000000001</v>
      </c>
      <c r="AG13" s="5">
        <v>167.2</v>
      </c>
      <c r="AH13" s="5">
        <v>162.30000000000001</v>
      </c>
      <c r="AI13" s="5">
        <v>132.6</v>
      </c>
      <c r="AJ13" s="5">
        <v>118.5</v>
      </c>
      <c r="AK13" s="5">
        <v>116.7</v>
      </c>
      <c r="AL13" s="5">
        <v>121.9</v>
      </c>
      <c r="AM13" s="5">
        <v>114.2</v>
      </c>
      <c r="AN13" s="5">
        <v>93.9</v>
      </c>
      <c r="AO13" s="5">
        <v>85.1</v>
      </c>
      <c r="AP13" s="5">
        <f t="shared" si="1"/>
        <v>1464.5</v>
      </c>
    </row>
    <row r="14" spans="1:42" x14ac:dyDescent="0.25">
      <c r="A14" s="13">
        <v>11</v>
      </c>
      <c r="B14" s="14" t="s">
        <v>22</v>
      </c>
      <c r="C14" s="14" t="s">
        <v>21</v>
      </c>
      <c r="D14" s="15">
        <v>91.093586565723456</v>
      </c>
      <c r="E14" s="15">
        <v>99.195116548470949</v>
      </c>
      <c r="F14" s="15">
        <v>136.32496228125495</v>
      </c>
      <c r="G14" s="15">
        <v>150.57245270663486</v>
      </c>
      <c r="H14" s="15">
        <v>140.47249647048181</v>
      </c>
      <c r="I14" s="15">
        <v>123.23852489728385</v>
      </c>
      <c r="J14" s="15">
        <v>126.2223472935222</v>
      </c>
      <c r="K14" s="15">
        <v>114.81748721999875</v>
      </c>
      <c r="L14" s="15">
        <v>121.92781473877196</v>
      </c>
      <c r="M14" s="15">
        <v>118.490627799801</v>
      </c>
      <c r="N14" s="15">
        <v>95.491208457930085</v>
      </c>
      <c r="O14" s="15">
        <v>85.417967098813179</v>
      </c>
      <c r="P14" s="15">
        <f t="shared" si="0"/>
        <v>1103.8647887221425</v>
      </c>
      <c r="Q14" s="225"/>
      <c r="R14" s="225"/>
      <c r="S14" s="225"/>
      <c r="T14" s="225"/>
      <c r="U14" s="225"/>
      <c r="V14" s="225"/>
      <c r="W14" s="225"/>
      <c r="X14" s="225"/>
      <c r="Y14" s="225"/>
      <c r="Z14" s="225"/>
      <c r="AA14" s="225"/>
      <c r="AB14" s="225"/>
      <c r="AC14" s="225"/>
      <c r="AD14" s="5">
        <v>119.7</v>
      </c>
      <c r="AE14" s="5">
        <v>102.3</v>
      </c>
      <c r="AF14" s="5">
        <v>115.1</v>
      </c>
      <c r="AG14" s="5">
        <v>127.2</v>
      </c>
      <c r="AH14" s="5">
        <v>115.3</v>
      </c>
      <c r="AI14" s="5">
        <v>87.4</v>
      </c>
      <c r="AJ14" s="5">
        <v>98.9</v>
      </c>
      <c r="AK14" s="5">
        <v>99.1</v>
      </c>
      <c r="AL14" s="5">
        <v>92</v>
      </c>
      <c r="AM14" s="5">
        <v>101.5</v>
      </c>
      <c r="AN14" s="5">
        <v>101.8</v>
      </c>
      <c r="AO14" s="5">
        <v>89.6</v>
      </c>
      <c r="AP14" s="5">
        <f t="shared" si="1"/>
        <v>1249.8999999999999</v>
      </c>
    </row>
    <row r="15" spans="1:42" x14ac:dyDescent="0.25">
      <c r="A15" s="13">
        <v>12</v>
      </c>
      <c r="B15" s="14" t="s">
        <v>23</v>
      </c>
      <c r="C15" s="14" t="s">
        <v>23</v>
      </c>
      <c r="D15" s="15">
        <v>95.882412045201974</v>
      </c>
      <c r="E15" s="15">
        <v>104.83685659885725</v>
      </c>
      <c r="F15" s="15">
        <v>142.6961896702843</v>
      </c>
      <c r="G15" s="15">
        <v>156.31176819847721</v>
      </c>
      <c r="H15" s="15">
        <v>150.96909776731067</v>
      </c>
      <c r="I15" s="15">
        <v>126.76795374639414</v>
      </c>
      <c r="J15" s="15">
        <v>123.89623974291354</v>
      </c>
      <c r="K15" s="15">
        <v>117.39509858705452</v>
      </c>
      <c r="L15" s="15">
        <v>120.08521378159932</v>
      </c>
      <c r="M15" s="15">
        <v>122.21796857113796</v>
      </c>
      <c r="N15" s="15">
        <v>101.8907116649104</v>
      </c>
      <c r="O15" s="15">
        <v>92.211296101642233</v>
      </c>
      <c r="P15" s="15">
        <f t="shared" si="0"/>
        <v>1138.840830138093</v>
      </c>
      <c r="Q15" s="225"/>
      <c r="R15" s="225"/>
      <c r="S15" s="225"/>
      <c r="T15" s="225"/>
      <c r="U15" s="225"/>
      <c r="V15" s="225"/>
      <c r="W15" s="225"/>
      <c r="X15" s="225"/>
      <c r="Y15" s="225"/>
      <c r="Z15" s="225"/>
      <c r="AA15" s="225"/>
      <c r="AB15" s="225"/>
      <c r="AC15" s="225"/>
      <c r="AD15" s="5">
        <v>111.7</v>
      </c>
      <c r="AE15" s="5">
        <v>120.9</v>
      </c>
      <c r="AF15" s="5">
        <v>163.1</v>
      </c>
      <c r="AG15" s="5">
        <v>182.2</v>
      </c>
      <c r="AH15" s="5">
        <v>172.6</v>
      </c>
      <c r="AI15" s="5">
        <v>137.19999999999999</v>
      </c>
      <c r="AJ15" s="5">
        <v>123.6</v>
      </c>
      <c r="AK15" s="5">
        <v>121</v>
      </c>
      <c r="AL15" s="5">
        <v>121.9</v>
      </c>
      <c r="AM15" s="5">
        <v>124.5</v>
      </c>
      <c r="AN15" s="5">
        <v>114.9</v>
      </c>
      <c r="AO15" s="5">
        <v>113.4</v>
      </c>
      <c r="AP15" s="5">
        <f t="shared" si="1"/>
        <v>1607.0000000000005</v>
      </c>
    </row>
    <row r="16" spans="1:42" x14ac:dyDescent="0.25">
      <c r="A16" s="13">
        <v>13</v>
      </c>
      <c r="B16" s="14" t="s">
        <v>24</v>
      </c>
      <c r="C16" s="14" t="s">
        <v>24</v>
      </c>
      <c r="D16" s="15">
        <v>99.850238189968394</v>
      </c>
      <c r="E16" s="15">
        <v>105.63647408108001</v>
      </c>
      <c r="F16" s="15">
        <v>143.41137119332279</v>
      </c>
      <c r="G16" s="15">
        <v>147.0437061585437</v>
      </c>
      <c r="H16" s="15">
        <v>141.80212247027552</v>
      </c>
      <c r="I16" s="15">
        <v>127.49309133908513</v>
      </c>
      <c r="J16" s="15">
        <v>138.44364982667406</v>
      </c>
      <c r="K16" s="15">
        <v>127.82931742173349</v>
      </c>
      <c r="L16" s="15">
        <v>116.08912839194866</v>
      </c>
      <c r="M16" s="15">
        <v>116.38886020412555</v>
      </c>
      <c r="N16" s="15">
        <v>105.83681820208686</v>
      </c>
      <c r="O16" s="15">
        <v>99.294901086893304</v>
      </c>
      <c r="P16" s="15">
        <f t="shared" si="0"/>
        <v>1147.5990990726318</v>
      </c>
      <c r="Q16" s="225"/>
      <c r="R16" s="225"/>
      <c r="S16" s="225"/>
      <c r="T16" s="225"/>
      <c r="U16" s="225"/>
      <c r="V16" s="225"/>
      <c r="W16" s="225"/>
      <c r="X16" s="225"/>
      <c r="Y16" s="225"/>
      <c r="Z16" s="225"/>
      <c r="AA16" s="225"/>
      <c r="AB16" s="225"/>
      <c r="AC16" s="225"/>
      <c r="AD16" s="5">
        <v>108.6</v>
      </c>
      <c r="AE16" s="5">
        <v>104.3</v>
      </c>
      <c r="AF16" s="5">
        <v>167.1</v>
      </c>
      <c r="AG16" s="5">
        <v>168.3</v>
      </c>
      <c r="AH16" s="5">
        <v>161.1</v>
      </c>
      <c r="AI16" s="5">
        <v>149.1</v>
      </c>
      <c r="AJ16" s="5">
        <v>170.6</v>
      </c>
      <c r="AK16" s="5">
        <v>148.1</v>
      </c>
      <c r="AL16" s="5">
        <v>110.6</v>
      </c>
      <c r="AM16" s="5">
        <v>118.3</v>
      </c>
      <c r="AN16" s="5">
        <v>119.5</v>
      </c>
      <c r="AO16" s="5">
        <v>113.3</v>
      </c>
      <c r="AP16" s="5">
        <f t="shared" si="1"/>
        <v>1638.8999999999996</v>
      </c>
    </row>
    <row r="17" spans="1:42" x14ac:dyDescent="0.25">
      <c r="A17" s="13">
        <v>14</v>
      </c>
      <c r="B17" s="14" t="s">
        <v>25</v>
      </c>
      <c r="C17" s="14" t="s">
        <v>25</v>
      </c>
      <c r="D17" s="15">
        <v>97.976520350412102</v>
      </c>
      <c r="E17" s="15">
        <v>115.10499337444438</v>
      </c>
      <c r="F17" s="15">
        <v>163.37332622621915</v>
      </c>
      <c r="G17" s="15">
        <v>180.35641437471784</v>
      </c>
      <c r="H17" s="15">
        <v>154.82171709786928</v>
      </c>
      <c r="I17" s="15">
        <v>125.86810288417837</v>
      </c>
      <c r="J17" s="15">
        <v>128.67092406448353</v>
      </c>
      <c r="K17" s="15">
        <v>120.48626953426877</v>
      </c>
      <c r="L17" s="15">
        <v>111.4467860408472</v>
      </c>
      <c r="M17" s="15">
        <v>110.74202237652962</v>
      </c>
      <c r="N17" s="15">
        <v>97.004200059841537</v>
      </c>
      <c r="O17" s="15">
        <v>90.344592445631861</v>
      </c>
      <c r="P17" s="15">
        <f t="shared" si="0"/>
        <v>1198.1050539474406</v>
      </c>
      <c r="Q17" s="225"/>
      <c r="R17" s="225"/>
      <c r="S17" s="225"/>
      <c r="T17" s="225"/>
      <c r="U17" s="225"/>
      <c r="V17" s="225"/>
      <c r="W17" s="225"/>
      <c r="X17" s="225"/>
      <c r="Y17" s="225"/>
      <c r="Z17" s="225"/>
      <c r="AA17" s="225"/>
      <c r="AB17" s="225"/>
      <c r="AC17" s="225"/>
      <c r="AD17" s="5">
        <v>124.4</v>
      </c>
      <c r="AE17" s="5">
        <v>168.9</v>
      </c>
      <c r="AF17" s="5">
        <v>241</v>
      </c>
      <c r="AG17" s="5">
        <v>251.9</v>
      </c>
      <c r="AH17" s="5">
        <v>204.3</v>
      </c>
      <c r="AI17" s="5">
        <v>152.80000000000001</v>
      </c>
      <c r="AJ17" s="5">
        <v>150.4</v>
      </c>
      <c r="AK17" s="5">
        <v>141.1</v>
      </c>
      <c r="AL17" s="5">
        <v>126.4</v>
      </c>
      <c r="AM17" s="5">
        <v>107.6</v>
      </c>
      <c r="AN17" s="5">
        <v>99.6</v>
      </c>
      <c r="AO17" s="5">
        <v>102.8</v>
      </c>
      <c r="AP17" s="5">
        <f t="shared" si="1"/>
        <v>1871.1999999999998</v>
      </c>
    </row>
    <row r="18" spans="1:42" x14ac:dyDescent="0.25">
      <c r="A18" s="13">
        <v>15</v>
      </c>
      <c r="B18" s="14" t="s">
        <v>26</v>
      </c>
      <c r="C18" s="14" t="s">
        <v>25</v>
      </c>
      <c r="D18" s="15">
        <v>98.824365236510033</v>
      </c>
      <c r="E18" s="15">
        <v>111.15758268073048</v>
      </c>
      <c r="F18" s="15">
        <v>154.57485842270859</v>
      </c>
      <c r="G18" s="15">
        <v>169.48690721890236</v>
      </c>
      <c r="H18" s="15">
        <v>147.10009378844211</v>
      </c>
      <c r="I18" s="15">
        <v>113.52951965236716</v>
      </c>
      <c r="J18" s="15">
        <v>110.1957993275703</v>
      </c>
      <c r="K18" s="15">
        <v>104.61393512243163</v>
      </c>
      <c r="L18" s="15">
        <v>110.6154297369206</v>
      </c>
      <c r="M18" s="15">
        <v>118.9088504150986</v>
      </c>
      <c r="N18" s="15">
        <v>103.89343985406573</v>
      </c>
      <c r="O18" s="15">
        <v>94.980032877532068</v>
      </c>
      <c r="P18" s="15">
        <f t="shared" si="0"/>
        <v>1120.0984911865833</v>
      </c>
      <c r="Q18" s="225"/>
      <c r="R18" s="225"/>
      <c r="S18" s="225"/>
      <c r="T18" s="225"/>
      <c r="U18" s="225"/>
      <c r="V18" s="225"/>
      <c r="W18" s="225"/>
      <c r="X18" s="225"/>
      <c r="Y18" s="225"/>
      <c r="Z18" s="225"/>
      <c r="AA18" s="225"/>
      <c r="AB18" s="225"/>
      <c r="AC18" s="225"/>
      <c r="AD18" s="5">
        <v>119.8</v>
      </c>
      <c r="AE18" s="5">
        <v>144.80000000000001</v>
      </c>
      <c r="AF18" s="5">
        <v>196.9</v>
      </c>
      <c r="AG18" s="5">
        <v>212</v>
      </c>
      <c r="AH18" s="5">
        <v>164.9</v>
      </c>
      <c r="AI18" s="5">
        <v>103.6</v>
      </c>
      <c r="AJ18" s="5">
        <v>95</v>
      </c>
      <c r="AK18" s="5">
        <v>88.1</v>
      </c>
      <c r="AL18" s="5">
        <v>103.8</v>
      </c>
      <c r="AM18" s="5">
        <v>122.3</v>
      </c>
      <c r="AN18" s="5">
        <v>121.4</v>
      </c>
      <c r="AO18" s="5">
        <v>118.3</v>
      </c>
      <c r="AP18" s="5">
        <f t="shared" si="1"/>
        <v>1590.8999999999999</v>
      </c>
    </row>
    <row r="19" spans="1:42" x14ac:dyDescent="0.25">
      <c r="A19" s="13">
        <v>16</v>
      </c>
      <c r="B19" s="14" t="s">
        <v>27</v>
      </c>
      <c r="C19" s="14" t="s">
        <v>25</v>
      </c>
      <c r="D19" s="15">
        <v>102.63366676019449</v>
      </c>
      <c r="E19" s="15">
        <v>120.72771036584699</v>
      </c>
      <c r="F19" s="15">
        <v>163.91860933617704</v>
      </c>
      <c r="G19" s="15">
        <v>173.80613003156492</v>
      </c>
      <c r="H19" s="15">
        <v>152.61832262797978</v>
      </c>
      <c r="I19" s="15">
        <v>126.79866654565404</v>
      </c>
      <c r="J19" s="15">
        <v>130.56934454225058</v>
      </c>
      <c r="K19" s="15">
        <v>123.61533441500548</v>
      </c>
      <c r="L19" s="15">
        <v>116.71208285155886</v>
      </c>
      <c r="M19" s="15">
        <v>115.03681279304261</v>
      </c>
      <c r="N19" s="15">
        <v>98.534571304005397</v>
      </c>
      <c r="O19" s="15">
        <v>91.759406773120787</v>
      </c>
      <c r="P19" s="15">
        <f t="shared" si="0"/>
        <v>1211.399867476232</v>
      </c>
      <c r="Q19" s="225"/>
      <c r="R19" s="225"/>
      <c r="S19" s="225"/>
      <c r="T19" s="225"/>
      <c r="U19" s="225"/>
      <c r="V19" s="225"/>
      <c r="W19" s="225"/>
      <c r="X19" s="225"/>
      <c r="Y19" s="225"/>
      <c r="Z19" s="225"/>
      <c r="AA19" s="225"/>
      <c r="AB19" s="225"/>
      <c r="AC19" s="225"/>
      <c r="AD19" s="5">
        <v>110</v>
      </c>
      <c r="AE19" s="5">
        <v>142.1</v>
      </c>
      <c r="AF19" s="5">
        <v>188.3</v>
      </c>
      <c r="AG19" s="5">
        <v>199.7</v>
      </c>
      <c r="AH19" s="5">
        <v>166.8</v>
      </c>
      <c r="AI19" s="5">
        <v>136</v>
      </c>
      <c r="AJ19" s="5">
        <v>137.9</v>
      </c>
      <c r="AK19" s="5">
        <v>129.6</v>
      </c>
      <c r="AL19" s="5">
        <v>120.9</v>
      </c>
      <c r="AM19" s="5">
        <v>107.7</v>
      </c>
      <c r="AN19" s="5">
        <v>96.7</v>
      </c>
      <c r="AO19" s="5">
        <v>97.3</v>
      </c>
      <c r="AP19" s="5">
        <f t="shared" si="1"/>
        <v>1633</v>
      </c>
    </row>
    <row r="20" spans="1:42" x14ac:dyDescent="0.25">
      <c r="A20" s="13">
        <v>17</v>
      </c>
      <c r="B20" s="14" t="s">
        <v>28</v>
      </c>
      <c r="C20" s="14" t="s">
        <v>25</v>
      </c>
      <c r="D20" s="15">
        <v>95.547159121009059</v>
      </c>
      <c r="E20" s="15">
        <v>102.95922501660172</v>
      </c>
      <c r="F20" s="15">
        <v>136.97679457661116</v>
      </c>
      <c r="G20" s="15">
        <v>145.69609611428299</v>
      </c>
      <c r="H20" s="15">
        <v>132.82755352570317</v>
      </c>
      <c r="I20" s="15">
        <v>100.84753071507595</v>
      </c>
      <c r="J20" s="15">
        <v>101.44434746498186</v>
      </c>
      <c r="K20" s="15">
        <v>95.109269231504157</v>
      </c>
      <c r="L20" s="15">
        <v>95.446056570847389</v>
      </c>
      <c r="M20" s="15">
        <v>104.90701648420847</v>
      </c>
      <c r="N20" s="15">
        <v>97.495724150716953</v>
      </c>
      <c r="O20" s="15">
        <v>88.877928031661497</v>
      </c>
      <c r="P20" s="15">
        <f t="shared" si="0"/>
        <v>1006.8540323366176</v>
      </c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5">
        <v>107.4</v>
      </c>
      <c r="AE20" s="5">
        <v>123.1</v>
      </c>
      <c r="AF20" s="5">
        <v>157.6</v>
      </c>
      <c r="AG20" s="5">
        <v>158.30000000000001</v>
      </c>
      <c r="AH20" s="5">
        <v>127.3</v>
      </c>
      <c r="AI20" s="5">
        <v>90.9</v>
      </c>
      <c r="AJ20" s="5">
        <v>84.5</v>
      </c>
      <c r="AK20" s="5">
        <v>73.900000000000006</v>
      </c>
      <c r="AL20" s="5">
        <v>87.6</v>
      </c>
      <c r="AM20" s="5">
        <v>96.5</v>
      </c>
      <c r="AN20" s="5">
        <v>95.9</v>
      </c>
      <c r="AO20" s="5">
        <v>98.9</v>
      </c>
      <c r="AP20" s="5">
        <f t="shared" si="1"/>
        <v>1301.9000000000001</v>
      </c>
    </row>
    <row r="21" spans="1:42" x14ac:dyDescent="0.25">
      <c r="A21" s="13">
        <v>18</v>
      </c>
      <c r="B21" s="14" t="s">
        <v>29</v>
      </c>
      <c r="C21" s="14" t="s">
        <v>29</v>
      </c>
      <c r="D21" s="15">
        <v>99.697317199265697</v>
      </c>
      <c r="E21" s="15">
        <v>113.6681732238019</v>
      </c>
      <c r="F21" s="15">
        <v>150.02964142851729</v>
      </c>
      <c r="G21" s="15">
        <v>161.56325863539601</v>
      </c>
      <c r="H21" s="15">
        <v>154.05129999715479</v>
      </c>
      <c r="I21" s="15">
        <v>126.27102055012365</v>
      </c>
      <c r="J21" s="15">
        <v>122.93191337680808</v>
      </c>
      <c r="K21" s="15">
        <v>117.02502612253969</v>
      </c>
      <c r="L21" s="15">
        <v>112.77078158976229</v>
      </c>
      <c r="M21" s="15">
        <v>115.63217312082351</v>
      </c>
      <c r="N21" s="15">
        <v>100.6969410172125</v>
      </c>
      <c r="O21" s="15">
        <v>94.353908478975043</v>
      </c>
      <c r="P21" s="15">
        <f t="shared" si="0"/>
        <v>1158.0084321233694</v>
      </c>
      <c r="Q21" s="225"/>
      <c r="R21" s="225"/>
      <c r="S21" s="225"/>
      <c r="T21" s="225"/>
      <c r="U21" s="225"/>
      <c r="V21" s="225"/>
      <c r="W21" s="225"/>
      <c r="X21" s="225"/>
      <c r="Y21" s="225"/>
      <c r="Z21" s="225"/>
      <c r="AA21" s="225"/>
      <c r="AB21" s="225"/>
      <c r="AC21" s="225"/>
      <c r="AD21" s="5">
        <v>109.8</v>
      </c>
      <c r="AE21" s="5">
        <v>121.2</v>
      </c>
      <c r="AF21" s="5">
        <v>162.80000000000001</v>
      </c>
      <c r="AG21" s="5">
        <v>186.8</v>
      </c>
      <c r="AH21" s="5">
        <v>179.9</v>
      </c>
      <c r="AI21" s="5">
        <v>149.4</v>
      </c>
      <c r="AJ21" s="5">
        <v>141.19999999999999</v>
      </c>
      <c r="AK21" s="5">
        <v>129.1</v>
      </c>
      <c r="AL21" s="5">
        <v>120</v>
      </c>
      <c r="AM21" s="5">
        <v>122.6</v>
      </c>
      <c r="AN21" s="5">
        <v>113.3</v>
      </c>
      <c r="AO21" s="5">
        <v>111.5</v>
      </c>
      <c r="AP21" s="5">
        <f t="shared" si="1"/>
        <v>1647.5999999999997</v>
      </c>
    </row>
    <row r="22" spans="1:42" x14ac:dyDescent="0.25">
      <c r="A22" s="13">
        <v>19</v>
      </c>
      <c r="B22" s="14" t="s">
        <v>30</v>
      </c>
      <c r="C22" s="14" t="s">
        <v>30</v>
      </c>
      <c r="D22" s="15">
        <v>99.305636283242109</v>
      </c>
      <c r="E22" s="15">
        <v>109.720486566902</v>
      </c>
      <c r="F22" s="15">
        <v>146.42562853413659</v>
      </c>
      <c r="G22" s="15">
        <v>153.50625373887823</v>
      </c>
      <c r="H22" s="15">
        <v>147.97877712264736</v>
      </c>
      <c r="I22" s="15">
        <v>115.15304583359338</v>
      </c>
      <c r="J22" s="15">
        <v>109.6008199232582</v>
      </c>
      <c r="K22" s="15">
        <v>103.00258018119881</v>
      </c>
      <c r="L22" s="15">
        <v>102.35887012365987</v>
      </c>
      <c r="M22" s="15">
        <v>110.55127494155639</v>
      </c>
      <c r="N22" s="15">
        <v>101.76039888414596</v>
      </c>
      <c r="O22" s="15">
        <v>97.012869316355435</v>
      </c>
      <c r="P22" s="15">
        <f t="shared" si="0"/>
        <v>1087.0520983075166</v>
      </c>
      <c r="Q22" s="225"/>
      <c r="R22" s="225"/>
      <c r="S22" s="225"/>
      <c r="T22" s="225"/>
      <c r="U22" s="225"/>
      <c r="V22" s="225"/>
      <c r="W22" s="225"/>
      <c r="X22" s="225"/>
      <c r="Y22" s="225"/>
      <c r="Z22" s="225"/>
      <c r="AA22" s="225"/>
      <c r="AB22" s="225"/>
      <c r="AC22" s="225"/>
      <c r="AD22" s="5">
        <v>121.4</v>
      </c>
      <c r="AE22" s="5">
        <v>132.69999999999999</v>
      </c>
      <c r="AF22" s="5">
        <v>174</v>
      </c>
      <c r="AG22" s="5">
        <v>184.3</v>
      </c>
      <c r="AH22" s="5">
        <v>156.4</v>
      </c>
      <c r="AI22" s="5">
        <v>130.1</v>
      </c>
      <c r="AJ22" s="5">
        <v>117.9</v>
      </c>
      <c r="AK22" s="5">
        <v>106.1</v>
      </c>
      <c r="AL22" s="5">
        <v>105.2</v>
      </c>
      <c r="AM22" s="5">
        <v>119</v>
      </c>
      <c r="AN22" s="5">
        <v>122.7</v>
      </c>
      <c r="AO22" s="5">
        <v>126.5</v>
      </c>
      <c r="AP22" s="5">
        <f t="shared" si="1"/>
        <v>1596.3000000000002</v>
      </c>
    </row>
    <row r="23" spans="1:42" x14ac:dyDescent="0.25">
      <c r="A23" s="13">
        <v>20</v>
      </c>
      <c r="B23" s="14" t="s">
        <v>31</v>
      </c>
      <c r="C23" s="14" t="s">
        <v>30</v>
      </c>
      <c r="D23" s="15">
        <v>97.827788872206867</v>
      </c>
      <c r="E23" s="15">
        <v>108.5563981265598</v>
      </c>
      <c r="F23" s="15">
        <v>145.15119453370278</v>
      </c>
      <c r="G23" s="15">
        <v>153.18187647330979</v>
      </c>
      <c r="H23" s="15">
        <v>146.30029581315472</v>
      </c>
      <c r="I23" s="15">
        <v>124.52056916548312</v>
      </c>
      <c r="J23" s="15">
        <v>117.99589395196475</v>
      </c>
      <c r="K23" s="15">
        <v>111.58911548839129</v>
      </c>
      <c r="L23" s="15">
        <v>112.81864083405024</v>
      </c>
      <c r="M23" s="15">
        <v>118.64539016099806</v>
      </c>
      <c r="N23" s="15">
        <v>100.26737966878838</v>
      </c>
      <c r="O23" s="15">
        <v>91.147999271061465</v>
      </c>
      <c r="P23" s="15">
        <f t="shared" si="0"/>
        <v>1117.9417732588233</v>
      </c>
      <c r="Q23" s="225"/>
      <c r="R23" s="225"/>
      <c r="S23" s="225"/>
      <c r="T23" s="225"/>
      <c r="U23" s="225"/>
      <c r="V23" s="225"/>
      <c r="W23" s="225"/>
      <c r="X23" s="225"/>
      <c r="Y23" s="225"/>
      <c r="Z23" s="225"/>
      <c r="AA23" s="225"/>
      <c r="AB23" s="225"/>
      <c r="AC23" s="225"/>
      <c r="AD23" s="5">
        <v>124.3</v>
      </c>
      <c r="AE23" s="5">
        <v>131.6</v>
      </c>
      <c r="AF23" s="5">
        <v>164.7</v>
      </c>
      <c r="AG23" s="5">
        <v>171.2</v>
      </c>
      <c r="AH23" s="5">
        <v>165</v>
      </c>
      <c r="AI23" s="5">
        <v>143</v>
      </c>
      <c r="AJ23" s="5">
        <v>134.30000000000001</v>
      </c>
      <c r="AK23" s="5">
        <v>126.2</v>
      </c>
      <c r="AL23" s="5">
        <v>122.7</v>
      </c>
      <c r="AM23" s="5">
        <v>128.6</v>
      </c>
      <c r="AN23" s="5">
        <v>124.2</v>
      </c>
      <c r="AO23" s="5">
        <v>124.3</v>
      </c>
      <c r="AP23" s="5">
        <f t="shared" si="1"/>
        <v>1660.1</v>
      </c>
    </row>
    <row r="24" spans="1:42" x14ac:dyDescent="0.25">
      <c r="A24" s="13">
        <v>21</v>
      </c>
      <c r="B24" s="14" t="s">
        <v>32</v>
      </c>
      <c r="C24" s="14" t="s">
        <v>30</v>
      </c>
      <c r="D24" s="15">
        <v>102.89863384887408</v>
      </c>
      <c r="E24" s="15">
        <v>114.44459346990656</v>
      </c>
      <c r="F24" s="15">
        <v>152.70136915752425</v>
      </c>
      <c r="G24" s="15">
        <v>157.73331785218332</v>
      </c>
      <c r="H24" s="15">
        <v>146.11683420286772</v>
      </c>
      <c r="I24" s="15">
        <v>124.79184448593084</v>
      </c>
      <c r="J24" s="15">
        <v>120.81615489844853</v>
      </c>
      <c r="K24" s="15">
        <v>113.57929831185051</v>
      </c>
      <c r="L24" s="15">
        <v>108.90259551751423</v>
      </c>
      <c r="M24" s="15">
        <v>119.39342555078322</v>
      </c>
      <c r="N24" s="15">
        <v>105.78441759032532</v>
      </c>
      <c r="O24" s="15">
        <v>97.825588714736867</v>
      </c>
      <c r="P24" s="15">
        <f t="shared" si="0"/>
        <v>1141.9846417451001</v>
      </c>
      <c r="Q24" s="225"/>
      <c r="R24" s="225"/>
      <c r="S24" s="225"/>
      <c r="T24" s="225"/>
      <c r="U24" s="225"/>
      <c r="V24" s="225"/>
      <c r="W24" s="225"/>
      <c r="X24" s="225"/>
      <c r="Y24" s="225"/>
      <c r="Z24" s="225"/>
      <c r="AA24" s="225"/>
      <c r="AB24" s="225"/>
      <c r="AC24" s="225"/>
      <c r="AD24" s="5">
        <v>129</v>
      </c>
      <c r="AE24" s="5">
        <v>143.30000000000001</v>
      </c>
      <c r="AF24" s="5">
        <v>187.5</v>
      </c>
      <c r="AG24" s="5">
        <v>186.7</v>
      </c>
      <c r="AH24" s="5">
        <v>166.3</v>
      </c>
      <c r="AI24" s="5">
        <v>144.69999999999999</v>
      </c>
      <c r="AJ24" s="5">
        <v>136.30000000000001</v>
      </c>
      <c r="AK24" s="5">
        <v>126.1</v>
      </c>
      <c r="AL24" s="5">
        <v>117.4</v>
      </c>
      <c r="AM24" s="5">
        <v>126.4</v>
      </c>
      <c r="AN24" s="5">
        <v>126.7</v>
      </c>
      <c r="AO24" s="5">
        <v>130.5</v>
      </c>
      <c r="AP24" s="5">
        <f t="shared" si="1"/>
        <v>1720.9</v>
      </c>
    </row>
    <row r="25" spans="1:42" x14ac:dyDescent="0.25">
      <c r="A25" s="13">
        <v>22</v>
      </c>
      <c r="B25" s="14" t="s">
        <v>33</v>
      </c>
      <c r="C25" s="14" t="s">
        <v>33</v>
      </c>
      <c r="D25" s="15">
        <v>102.95207187909278</v>
      </c>
      <c r="E25" s="15">
        <v>112.76012842669347</v>
      </c>
      <c r="F25" s="15">
        <v>149.03850107213023</v>
      </c>
      <c r="G25" s="15">
        <v>159.99874607988599</v>
      </c>
      <c r="H25" s="15">
        <v>148.3848552070931</v>
      </c>
      <c r="I25" s="15">
        <v>128.03801277488682</v>
      </c>
      <c r="J25" s="15">
        <v>127.01528265027515</v>
      </c>
      <c r="K25" s="15">
        <v>119.89268691064478</v>
      </c>
      <c r="L25" s="15">
        <v>117.20606454381688</v>
      </c>
      <c r="M25" s="15">
        <v>116.5807092778079</v>
      </c>
      <c r="N25" s="15">
        <v>102.08919590757561</v>
      </c>
      <c r="O25" s="15">
        <v>95.258766293261317</v>
      </c>
      <c r="P25" s="15">
        <f t="shared" si="0"/>
        <v>1165.2863495445192</v>
      </c>
      <c r="Q25" s="225"/>
      <c r="R25" s="225"/>
      <c r="S25" s="225"/>
      <c r="T25" s="225"/>
      <c r="U25" s="225"/>
      <c r="V25" s="225"/>
      <c r="W25" s="225"/>
      <c r="X25" s="225"/>
      <c r="Y25" s="225"/>
      <c r="Z25" s="225"/>
      <c r="AA25" s="225"/>
      <c r="AB25" s="225"/>
      <c r="AC25" s="225"/>
      <c r="AD25" s="5">
        <v>106.2</v>
      </c>
      <c r="AE25" s="5">
        <v>118.1</v>
      </c>
      <c r="AF25" s="5">
        <v>149.30000000000001</v>
      </c>
      <c r="AG25" s="5">
        <v>166.2</v>
      </c>
      <c r="AH25" s="5">
        <v>155.6</v>
      </c>
      <c r="AI25" s="5">
        <v>119.9</v>
      </c>
      <c r="AJ25" s="5">
        <v>115.2</v>
      </c>
      <c r="AK25" s="5">
        <v>106.2</v>
      </c>
      <c r="AL25" s="5">
        <v>105.3</v>
      </c>
      <c r="AM25" s="5">
        <v>98.5</v>
      </c>
      <c r="AN25" s="5">
        <v>91.7</v>
      </c>
      <c r="AO25" s="5">
        <v>97.2</v>
      </c>
      <c r="AP25" s="5">
        <f t="shared" si="1"/>
        <v>1429.4</v>
      </c>
    </row>
    <row r="26" spans="1:42" x14ac:dyDescent="0.25">
      <c r="A26" s="13">
        <v>23</v>
      </c>
      <c r="B26" s="14" t="s">
        <v>34</v>
      </c>
      <c r="C26" s="14" t="s">
        <v>34</v>
      </c>
      <c r="D26" s="15">
        <v>95.035618548899308</v>
      </c>
      <c r="E26" s="15">
        <v>105.85939654351678</v>
      </c>
      <c r="F26" s="15">
        <v>144.91091385487866</v>
      </c>
      <c r="G26" s="15">
        <v>154.30999826900597</v>
      </c>
      <c r="H26" s="15">
        <v>141.77516486804686</v>
      </c>
      <c r="I26" s="15">
        <v>120.97217825574582</v>
      </c>
      <c r="J26" s="15">
        <v>120.54207382265849</v>
      </c>
      <c r="K26" s="15">
        <v>113.98973211366791</v>
      </c>
      <c r="L26" s="15">
        <v>119.65303546798206</v>
      </c>
      <c r="M26" s="15">
        <v>119.41961524627929</v>
      </c>
      <c r="N26" s="15">
        <v>98.989323773380718</v>
      </c>
      <c r="O26" s="15">
        <v>89.322573509749787</v>
      </c>
      <c r="P26" s="15">
        <f t="shared" si="0"/>
        <v>1117.0481117444019</v>
      </c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5">
        <v>107.6</v>
      </c>
      <c r="AE26" s="5">
        <v>115.6</v>
      </c>
      <c r="AF26" s="5">
        <v>150.69999999999999</v>
      </c>
      <c r="AG26" s="5">
        <v>170.4</v>
      </c>
      <c r="AH26" s="5">
        <v>147.5</v>
      </c>
      <c r="AI26" s="5">
        <v>117.7</v>
      </c>
      <c r="AJ26" s="5">
        <v>113.5</v>
      </c>
      <c r="AK26" s="5">
        <v>102.6</v>
      </c>
      <c r="AL26" s="5">
        <v>111</v>
      </c>
      <c r="AM26" s="5">
        <v>120</v>
      </c>
      <c r="AN26" s="5">
        <v>114.4</v>
      </c>
      <c r="AO26" s="5">
        <v>107.8</v>
      </c>
      <c r="AP26" s="5">
        <f t="shared" si="1"/>
        <v>1478.8</v>
      </c>
    </row>
    <row r="27" spans="1:42" x14ac:dyDescent="0.25">
      <c r="A27" s="13">
        <v>24</v>
      </c>
      <c r="B27" s="14" t="s">
        <v>35</v>
      </c>
      <c r="C27" s="14" t="s">
        <v>35</v>
      </c>
      <c r="D27" s="15">
        <v>96.453635028274249</v>
      </c>
      <c r="E27" s="15">
        <v>108.86506530020554</v>
      </c>
      <c r="F27" s="15">
        <v>138.37930200937279</v>
      </c>
      <c r="G27" s="15">
        <v>144.91067769268795</v>
      </c>
      <c r="H27" s="15">
        <v>136.57075895737771</v>
      </c>
      <c r="I27" s="15">
        <v>122.07027716979037</v>
      </c>
      <c r="J27" s="15">
        <v>117.31951055086486</v>
      </c>
      <c r="K27" s="15">
        <v>112.40897701568203</v>
      </c>
      <c r="L27" s="15">
        <v>108.16436979150446</v>
      </c>
      <c r="M27" s="15">
        <v>106.99876197034416</v>
      </c>
      <c r="N27" s="15">
        <v>90.907815818693479</v>
      </c>
      <c r="O27" s="15">
        <v>87.369459487842548</v>
      </c>
      <c r="P27" s="15">
        <f t="shared" si="0"/>
        <v>1085.14257351576</v>
      </c>
      <c r="Q27" s="225"/>
      <c r="R27" s="225"/>
      <c r="S27" s="225"/>
      <c r="T27" s="225"/>
      <c r="U27" s="225"/>
      <c r="V27" s="225"/>
      <c r="W27" s="225"/>
      <c r="X27" s="225"/>
      <c r="Y27" s="225"/>
      <c r="Z27" s="225"/>
      <c r="AA27" s="225"/>
      <c r="AB27" s="225"/>
      <c r="AC27" s="225"/>
      <c r="AD27" s="5">
        <v>113.3</v>
      </c>
      <c r="AE27" s="5">
        <v>124.9</v>
      </c>
      <c r="AF27" s="5">
        <v>159</v>
      </c>
      <c r="AG27" s="5">
        <v>168</v>
      </c>
      <c r="AH27" s="5">
        <v>149.30000000000001</v>
      </c>
      <c r="AI27" s="5">
        <v>134.69999999999999</v>
      </c>
      <c r="AJ27" s="5">
        <v>128</v>
      </c>
      <c r="AK27" s="5">
        <v>115.9</v>
      </c>
      <c r="AL27" s="5">
        <v>104.9</v>
      </c>
      <c r="AM27" s="5">
        <v>108.3</v>
      </c>
      <c r="AN27" s="5">
        <v>102.6</v>
      </c>
      <c r="AO27" s="5">
        <v>103.9</v>
      </c>
      <c r="AP27" s="5">
        <f t="shared" si="1"/>
        <v>1512.8000000000002</v>
      </c>
    </row>
    <row r="28" spans="1:42" x14ac:dyDescent="0.25">
      <c r="A28" s="13">
        <v>25</v>
      </c>
      <c r="B28" s="14" t="s">
        <v>36</v>
      </c>
      <c r="C28" s="14" t="s">
        <v>36</v>
      </c>
      <c r="D28" s="15">
        <v>96.034125930148051</v>
      </c>
      <c r="E28" s="15">
        <v>107.59702221324322</v>
      </c>
      <c r="F28" s="15">
        <v>146.21865751562305</v>
      </c>
      <c r="G28" s="15">
        <v>156.93308908373101</v>
      </c>
      <c r="H28" s="15">
        <v>147.69941441216497</v>
      </c>
      <c r="I28" s="15">
        <v>127.93049463570303</v>
      </c>
      <c r="J28" s="15">
        <v>128.11148776660892</v>
      </c>
      <c r="K28" s="15">
        <v>120.32633795634449</v>
      </c>
      <c r="L28" s="15">
        <v>122.3385690755558</v>
      </c>
      <c r="M28" s="15">
        <v>122.47033078804419</v>
      </c>
      <c r="N28" s="15">
        <v>102.40442346903146</v>
      </c>
      <c r="O28" s="15">
        <v>92.469941903122404</v>
      </c>
      <c r="P28" s="15">
        <f t="shared" si="0"/>
        <v>1153.1891985891225</v>
      </c>
      <c r="Q28" s="225"/>
      <c r="R28" s="225"/>
      <c r="S28" s="225"/>
      <c r="T28" s="225"/>
      <c r="U28" s="225"/>
      <c r="V28" s="225"/>
      <c r="W28" s="225"/>
      <c r="X28" s="225"/>
      <c r="Y28" s="225"/>
      <c r="Z28" s="225"/>
      <c r="AA28" s="225"/>
      <c r="AB28" s="225"/>
      <c r="AC28" s="225"/>
      <c r="AD28" s="5">
        <v>127.7</v>
      </c>
      <c r="AE28" s="5">
        <v>136.80000000000001</v>
      </c>
      <c r="AF28" s="5">
        <v>177.2</v>
      </c>
      <c r="AG28" s="5">
        <v>187.8</v>
      </c>
      <c r="AH28" s="5">
        <v>171.2</v>
      </c>
      <c r="AI28" s="5">
        <v>146.19999999999999</v>
      </c>
      <c r="AJ28" s="5">
        <v>137.19999999999999</v>
      </c>
      <c r="AK28" s="5">
        <v>130.5</v>
      </c>
      <c r="AL28" s="5">
        <v>122.2</v>
      </c>
      <c r="AM28" s="5">
        <v>130.1</v>
      </c>
      <c r="AN28" s="5">
        <v>125.3</v>
      </c>
      <c r="AO28" s="5">
        <v>123.2</v>
      </c>
      <c r="AP28" s="5">
        <f t="shared" si="1"/>
        <v>1715.4</v>
      </c>
    </row>
    <row r="29" spans="1:42" x14ac:dyDescent="0.25">
      <c r="A29" s="13">
        <v>26</v>
      </c>
      <c r="B29" s="14" t="s">
        <v>37</v>
      </c>
      <c r="C29" s="14" t="s">
        <v>37</v>
      </c>
      <c r="D29" s="15">
        <v>105.61754865645185</v>
      </c>
      <c r="E29" s="15">
        <v>114.64706927075645</v>
      </c>
      <c r="F29" s="15">
        <v>145.88977879227798</v>
      </c>
      <c r="G29" s="15">
        <v>148.25984607233642</v>
      </c>
      <c r="H29" s="15">
        <v>137.27932722727417</v>
      </c>
      <c r="I29" s="15">
        <v>117.6201246721874</v>
      </c>
      <c r="J29" s="15">
        <v>119.7585722808435</v>
      </c>
      <c r="K29" s="15">
        <v>112.53488624535926</v>
      </c>
      <c r="L29" s="15">
        <v>113.99969676964821</v>
      </c>
      <c r="M29" s="15">
        <v>117.33846359402268</v>
      </c>
      <c r="N29" s="15">
        <v>102.95380803313789</v>
      </c>
      <c r="O29" s="15">
        <v>96.015847044951101</v>
      </c>
      <c r="P29" s="15">
        <f t="shared" si="0"/>
        <v>1115.6068499871353</v>
      </c>
      <c r="Q29" s="225"/>
      <c r="R29" s="225"/>
      <c r="S29" s="225"/>
      <c r="T29" s="225"/>
      <c r="U29" s="225"/>
      <c r="V29" s="225"/>
      <c r="W29" s="225"/>
      <c r="X29" s="225"/>
      <c r="Y29" s="225"/>
      <c r="Z29" s="225"/>
      <c r="AA29" s="225"/>
      <c r="AB29" s="225"/>
      <c r="AC29" s="225"/>
      <c r="AD29" s="5">
        <v>151.4</v>
      </c>
      <c r="AE29" s="5">
        <v>154.19999999999999</v>
      </c>
      <c r="AF29" s="5">
        <v>198.2</v>
      </c>
      <c r="AG29" s="5">
        <v>195</v>
      </c>
      <c r="AH29" s="5">
        <v>157.69999999999999</v>
      </c>
      <c r="AI29" s="5">
        <v>132.5</v>
      </c>
      <c r="AJ29" s="5">
        <v>132.1</v>
      </c>
      <c r="AK29" s="5">
        <v>122</v>
      </c>
      <c r="AL29" s="5">
        <v>120.4</v>
      </c>
      <c r="AM29" s="5">
        <v>142.19999999999999</v>
      </c>
      <c r="AN29" s="5">
        <v>142.30000000000001</v>
      </c>
      <c r="AO29" s="5">
        <v>140.30000000000001</v>
      </c>
      <c r="AP29" s="5">
        <f t="shared" si="1"/>
        <v>1788.3</v>
      </c>
    </row>
    <row r="30" spans="1:42" x14ac:dyDescent="0.25">
      <c r="A30" s="13">
        <v>27</v>
      </c>
      <c r="B30" s="14" t="s">
        <v>38</v>
      </c>
      <c r="C30" s="14" t="s">
        <v>38</v>
      </c>
      <c r="D30" s="15">
        <v>98.259661585419522</v>
      </c>
      <c r="E30" s="15">
        <v>101.69125612360247</v>
      </c>
      <c r="F30" s="15">
        <v>130.80407612524172</v>
      </c>
      <c r="G30" s="15">
        <v>134.81777934848222</v>
      </c>
      <c r="H30" s="15">
        <v>129.24172359155355</v>
      </c>
      <c r="I30" s="15">
        <v>106.33328329700507</v>
      </c>
      <c r="J30" s="15">
        <v>107.33427813355405</v>
      </c>
      <c r="K30" s="15">
        <v>102.15745016571978</v>
      </c>
      <c r="L30" s="15">
        <v>106.23243045050057</v>
      </c>
      <c r="M30" s="15">
        <v>111.78036213611099</v>
      </c>
      <c r="N30" s="15">
        <v>99.255225839592157</v>
      </c>
      <c r="O30" s="15">
        <v>93.004126248759732</v>
      </c>
      <c r="P30" s="15">
        <f t="shared" si="0"/>
        <v>1016.8719388210789</v>
      </c>
      <c r="Q30" s="225"/>
      <c r="R30" s="225"/>
      <c r="S30" s="225"/>
      <c r="T30" s="225"/>
      <c r="U30" s="225"/>
      <c r="V30" s="225"/>
      <c r="W30" s="225"/>
      <c r="X30" s="225"/>
      <c r="Y30" s="225"/>
      <c r="Z30" s="225"/>
      <c r="AA30" s="225"/>
      <c r="AB30" s="225"/>
      <c r="AC30" s="225"/>
      <c r="AD30" s="5">
        <v>114.9</v>
      </c>
      <c r="AE30" s="5">
        <v>116.5</v>
      </c>
      <c r="AF30" s="5">
        <v>147.4</v>
      </c>
      <c r="AG30" s="5">
        <v>152.9</v>
      </c>
      <c r="AH30" s="5">
        <v>135.6</v>
      </c>
      <c r="AI30" s="5">
        <v>102.1</v>
      </c>
      <c r="AJ30" s="5">
        <v>101.2</v>
      </c>
      <c r="AK30" s="5">
        <v>96.1</v>
      </c>
      <c r="AL30" s="5">
        <v>104.4</v>
      </c>
      <c r="AM30" s="5">
        <v>116.8</v>
      </c>
      <c r="AN30" s="5">
        <v>113.8</v>
      </c>
      <c r="AO30" s="5">
        <v>109.3</v>
      </c>
      <c r="AP30" s="5">
        <f t="shared" si="1"/>
        <v>1411</v>
      </c>
    </row>
    <row r="31" spans="1:42" x14ac:dyDescent="0.25">
      <c r="A31" s="13">
        <v>28</v>
      </c>
      <c r="B31" s="14" t="s">
        <v>39</v>
      </c>
      <c r="C31" s="14" t="s">
        <v>39</v>
      </c>
      <c r="D31" s="15">
        <v>101.13376362585413</v>
      </c>
      <c r="E31" s="15">
        <v>110.62698306843642</v>
      </c>
      <c r="F31" s="15">
        <v>143.73462061116052</v>
      </c>
      <c r="G31" s="15">
        <v>150.21625546893361</v>
      </c>
      <c r="H31" s="15">
        <v>145.74391893921018</v>
      </c>
      <c r="I31" s="15">
        <v>126.61195737127584</v>
      </c>
      <c r="J31" s="15">
        <v>126.51553111472103</v>
      </c>
      <c r="K31" s="15">
        <v>118.06705365098198</v>
      </c>
      <c r="L31" s="15">
        <v>112.8798220698973</v>
      </c>
      <c r="M31" s="15">
        <v>115.22769280412905</v>
      </c>
      <c r="N31" s="15">
        <v>105.13677148974408</v>
      </c>
      <c r="O31" s="15">
        <v>95.233266207357545</v>
      </c>
      <c r="P31" s="15">
        <f t="shared" si="0"/>
        <v>1135.529905920471</v>
      </c>
      <c r="Q31" s="225"/>
      <c r="R31" s="225"/>
      <c r="S31" s="225"/>
      <c r="T31" s="225"/>
      <c r="U31" s="225"/>
      <c r="V31" s="225"/>
      <c r="W31" s="225"/>
      <c r="X31" s="225"/>
      <c r="Y31" s="225"/>
      <c r="Z31" s="225"/>
      <c r="AA31" s="225"/>
      <c r="AB31" s="225"/>
      <c r="AC31" s="225"/>
      <c r="AD31" s="5">
        <v>134.80000000000001</v>
      </c>
      <c r="AE31" s="5">
        <v>143.69999999999999</v>
      </c>
      <c r="AF31" s="5">
        <v>192.1</v>
      </c>
      <c r="AG31" s="5">
        <v>196.5</v>
      </c>
      <c r="AH31" s="5">
        <v>178.4</v>
      </c>
      <c r="AI31" s="5">
        <v>154.69999999999999</v>
      </c>
      <c r="AJ31" s="5">
        <v>150.6</v>
      </c>
      <c r="AK31" s="5">
        <v>131.69999999999999</v>
      </c>
      <c r="AL31" s="5">
        <v>121.8</v>
      </c>
      <c r="AM31" s="5">
        <v>131.19999999999999</v>
      </c>
      <c r="AN31" s="5">
        <v>132.69999999999999</v>
      </c>
      <c r="AO31" s="5">
        <v>133.69999999999999</v>
      </c>
      <c r="AP31" s="5">
        <f t="shared" si="1"/>
        <v>1801.9</v>
      </c>
    </row>
    <row r="32" spans="1:42" x14ac:dyDescent="0.25">
      <c r="A32" s="13">
        <v>29</v>
      </c>
      <c r="B32" s="14" t="s">
        <v>40</v>
      </c>
      <c r="C32" s="14" t="s">
        <v>40</v>
      </c>
      <c r="D32" s="15">
        <v>108.26561631765308</v>
      </c>
      <c r="E32" s="15">
        <v>117.2737940483814</v>
      </c>
      <c r="F32" s="15">
        <v>156.70194754356228</v>
      </c>
      <c r="G32" s="15">
        <v>159.45126746803231</v>
      </c>
      <c r="H32" s="15">
        <v>144.28797504739532</v>
      </c>
      <c r="I32" s="15">
        <v>125.30300535965944</v>
      </c>
      <c r="J32" s="15">
        <v>126.60466893862602</v>
      </c>
      <c r="K32" s="15">
        <v>116.75299920733357</v>
      </c>
      <c r="L32" s="15">
        <v>119.71244521322664</v>
      </c>
      <c r="M32" s="15">
        <v>124.4823736778004</v>
      </c>
      <c r="N32" s="15">
        <v>113.44485435047659</v>
      </c>
      <c r="O32" s="15">
        <v>105.40222689029817</v>
      </c>
      <c r="P32" s="15">
        <f t="shared" si="0"/>
        <v>1174.35371914387</v>
      </c>
      <c r="Q32" s="225"/>
      <c r="R32" s="225"/>
      <c r="S32" s="225"/>
      <c r="T32" s="225"/>
      <c r="U32" s="225"/>
      <c r="V32" s="225"/>
      <c r="W32" s="225"/>
      <c r="X32" s="225"/>
      <c r="Y32" s="225"/>
      <c r="Z32" s="225"/>
      <c r="AA32" s="225"/>
      <c r="AB32" s="225"/>
      <c r="AC32" s="225"/>
      <c r="AD32" s="5">
        <v>125</v>
      </c>
      <c r="AE32" s="5">
        <v>128.6</v>
      </c>
      <c r="AF32" s="5">
        <v>172.2</v>
      </c>
      <c r="AG32" s="5">
        <v>170</v>
      </c>
      <c r="AH32" s="5">
        <v>151</v>
      </c>
      <c r="AI32" s="5">
        <v>124.9</v>
      </c>
      <c r="AJ32" s="5">
        <v>121.3</v>
      </c>
      <c r="AK32" s="5">
        <v>110</v>
      </c>
      <c r="AL32" s="5">
        <v>113.1</v>
      </c>
      <c r="AM32" s="5">
        <v>122.1</v>
      </c>
      <c r="AN32" s="5">
        <v>122.2</v>
      </c>
      <c r="AO32" s="5">
        <v>118.6</v>
      </c>
      <c r="AP32" s="5">
        <f t="shared" si="1"/>
        <v>1578.9999999999998</v>
      </c>
    </row>
    <row r="33" spans="1:42" x14ac:dyDescent="0.25">
      <c r="A33" s="13">
        <v>30</v>
      </c>
      <c r="B33" s="14" t="s">
        <v>41</v>
      </c>
      <c r="C33" s="14" t="s">
        <v>132</v>
      </c>
      <c r="D33" s="15">
        <v>98.024344714915642</v>
      </c>
      <c r="E33" s="15">
        <v>110.36578179338599</v>
      </c>
      <c r="F33" s="15">
        <v>148.36023568600584</v>
      </c>
      <c r="G33" s="15">
        <v>157.25419994488246</v>
      </c>
      <c r="H33" s="15">
        <v>150.68508751635082</v>
      </c>
      <c r="I33" s="15">
        <v>134.24949073387396</v>
      </c>
      <c r="J33" s="15">
        <v>131.38026096120902</v>
      </c>
      <c r="K33" s="15">
        <v>125.32442520703376</v>
      </c>
      <c r="L33" s="15">
        <v>121.29696171712263</v>
      </c>
      <c r="M33" s="15">
        <v>123.12862929499553</v>
      </c>
      <c r="N33" s="15">
        <v>102.8584488205141</v>
      </c>
      <c r="O33" s="15">
        <v>95.263663902039042</v>
      </c>
      <c r="P33" s="15">
        <f t="shared" si="0"/>
        <v>1176.9407882747803</v>
      </c>
      <c r="Q33" s="225"/>
      <c r="R33" s="225"/>
      <c r="S33" s="225"/>
      <c r="T33" s="225"/>
      <c r="U33" s="225"/>
      <c r="V33" s="225"/>
      <c r="W33" s="225"/>
      <c r="X33" s="225"/>
      <c r="Y33" s="225"/>
      <c r="Z33" s="225"/>
      <c r="AA33" s="225"/>
      <c r="AB33" s="225"/>
      <c r="AC33" s="225"/>
      <c r="AD33" s="5">
        <v>129.19999999999999</v>
      </c>
      <c r="AE33" s="5">
        <v>139</v>
      </c>
      <c r="AF33" s="5">
        <v>182.3</v>
      </c>
      <c r="AG33" s="5">
        <v>189.1</v>
      </c>
      <c r="AH33" s="5">
        <v>166.8</v>
      </c>
      <c r="AI33" s="5">
        <v>147.30000000000001</v>
      </c>
      <c r="AJ33" s="5">
        <v>143</v>
      </c>
      <c r="AK33" s="5">
        <v>130.30000000000001</v>
      </c>
      <c r="AL33" s="5">
        <v>122.1</v>
      </c>
      <c r="AM33" s="5">
        <v>129.30000000000001</v>
      </c>
      <c r="AN33" s="5">
        <v>124.9</v>
      </c>
      <c r="AO33" s="5">
        <v>126.1</v>
      </c>
      <c r="AP33" s="5">
        <f t="shared" si="1"/>
        <v>1729.3999999999999</v>
      </c>
    </row>
    <row r="34" spans="1:42" x14ac:dyDescent="0.25">
      <c r="A34" s="13">
        <v>31</v>
      </c>
      <c r="B34" s="19" t="s">
        <v>142</v>
      </c>
      <c r="C34" s="14" t="s">
        <v>129</v>
      </c>
      <c r="D34" s="15">
        <v>115.1840280030728</v>
      </c>
      <c r="E34" s="15">
        <v>126.45317089618955</v>
      </c>
      <c r="F34" s="15">
        <v>164.65504645164714</v>
      </c>
      <c r="G34" s="15">
        <v>156.49515471524401</v>
      </c>
      <c r="H34" s="15">
        <v>148.13656880437227</v>
      </c>
      <c r="I34" s="15">
        <v>138.83038327575528</v>
      </c>
      <c r="J34" s="15">
        <v>139.67293727642527</v>
      </c>
      <c r="K34" s="15">
        <v>134.04673793391834</v>
      </c>
      <c r="L34" s="15">
        <v>124.51224292134944</v>
      </c>
      <c r="M34" s="15">
        <v>127.38448728340329</v>
      </c>
      <c r="N34" s="15">
        <v>112.93663917477292</v>
      </c>
      <c r="O34" s="15">
        <v>116.2555256841102</v>
      </c>
      <c r="P34" s="15">
        <f t="shared" si="0"/>
        <v>1247.9862702779742</v>
      </c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5">
        <v>126.6</v>
      </c>
      <c r="AE34" s="5">
        <v>135.1</v>
      </c>
      <c r="AF34" s="5">
        <v>172.6</v>
      </c>
      <c r="AG34" s="5">
        <v>141.9</v>
      </c>
      <c r="AH34" s="5">
        <v>128.9</v>
      </c>
      <c r="AI34" s="5">
        <v>109.2</v>
      </c>
      <c r="AJ34" s="5">
        <v>116.5</v>
      </c>
      <c r="AK34" s="5">
        <v>124.9</v>
      </c>
      <c r="AL34" s="5">
        <v>100.3</v>
      </c>
      <c r="AM34" s="5">
        <v>127.9</v>
      </c>
      <c r="AN34" s="5">
        <v>132</v>
      </c>
      <c r="AO34" s="5">
        <v>138.30000000000001</v>
      </c>
      <c r="AP34" s="5">
        <f t="shared" si="1"/>
        <v>1554.2</v>
      </c>
    </row>
    <row r="35" spans="1:42" x14ac:dyDescent="0.25">
      <c r="A35" s="13">
        <v>32</v>
      </c>
      <c r="B35" s="14" t="s">
        <v>42</v>
      </c>
      <c r="C35" s="14" t="s">
        <v>42</v>
      </c>
      <c r="D35" s="15">
        <v>108.58175457139295</v>
      </c>
      <c r="E35" s="15">
        <v>119.03732960560421</v>
      </c>
      <c r="F35" s="15">
        <v>156.54771012194328</v>
      </c>
      <c r="G35" s="15">
        <v>161.64323328791573</v>
      </c>
      <c r="H35" s="15">
        <v>152.57756818917977</v>
      </c>
      <c r="I35" s="15">
        <v>137.2317596230983</v>
      </c>
      <c r="J35" s="15">
        <v>136.46311262620483</v>
      </c>
      <c r="K35" s="15">
        <v>128.2956237552628</v>
      </c>
      <c r="L35" s="15">
        <v>122.8862383562895</v>
      </c>
      <c r="M35" s="15">
        <v>127.67234992273022</v>
      </c>
      <c r="N35" s="15">
        <v>113.44284005541878</v>
      </c>
      <c r="O35" s="15">
        <v>105.67412834316156</v>
      </c>
      <c r="P35" s="15">
        <f t="shared" si="0"/>
        <v>1223.2643301368917</v>
      </c>
      <c r="Q35" s="225"/>
      <c r="R35" s="225"/>
      <c r="S35" s="225"/>
      <c r="T35" s="225"/>
      <c r="U35" s="225"/>
      <c r="V35" s="225"/>
      <c r="W35" s="225"/>
      <c r="X35" s="225"/>
      <c r="Y35" s="225"/>
      <c r="Z35" s="225"/>
      <c r="AA35" s="225"/>
      <c r="AB35" s="225"/>
      <c r="AC35" s="225"/>
      <c r="AD35" s="5">
        <v>147</v>
      </c>
      <c r="AE35" s="5">
        <v>155.5</v>
      </c>
      <c r="AF35" s="5">
        <v>206.7</v>
      </c>
      <c r="AG35" s="5">
        <v>208.2</v>
      </c>
      <c r="AH35" s="5">
        <v>180.1</v>
      </c>
      <c r="AI35" s="5">
        <v>158.4</v>
      </c>
      <c r="AJ35" s="5">
        <v>154.5</v>
      </c>
      <c r="AK35" s="5">
        <v>138.9</v>
      </c>
      <c r="AL35" s="5">
        <v>127.8</v>
      </c>
      <c r="AM35" s="5">
        <v>142.9</v>
      </c>
      <c r="AN35" s="5">
        <v>148.5</v>
      </c>
      <c r="AO35" s="5">
        <v>149.80000000000001</v>
      </c>
      <c r="AP35" s="5">
        <f t="shared" si="1"/>
        <v>1918.3000000000002</v>
      </c>
    </row>
    <row r="36" spans="1:42" x14ac:dyDescent="0.25">
      <c r="A36" s="13">
        <v>33</v>
      </c>
      <c r="B36" s="14" t="s">
        <v>43</v>
      </c>
      <c r="C36" s="14" t="s">
        <v>43</v>
      </c>
      <c r="D36" s="15">
        <v>108.62488348777435</v>
      </c>
      <c r="E36" s="15">
        <v>116.34133713684987</v>
      </c>
      <c r="F36" s="15">
        <v>148.61416125691306</v>
      </c>
      <c r="G36" s="15">
        <v>155.88287729294197</v>
      </c>
      <c r="H36" s="15">
        <v>149.73419041686225</v>
      </c>
      <c r="I36" s="15">
        <v>130.43167094510326</v>
      </c>
      <c r="J36" s="15">
        <v>131.85756958727399</v>
      </c>
      <c r="K36" s="15">
        <v>120.83399141485215</v>
      </c>
      <c r="L36" s="15">
        <v>115.1471714034966</v>
      </c>
      <c r="M36" s="15">
        <v>118.76039246104176</v>
      </c>
      <c r="N36" s="15">
        <v>106.82153121507446</v>
      </c>
      <c r="O36" s="15">
        <v>103.26066861238601</v>
      </c>
      <c r="P36" s="15">
        <f t="shared" si="0"/>
        <v>1177.4678529420676</v>
      </c>
      <c r="Q36" s="225"/>
      <c r="R36" s="225"/>
      <c r="S36" s="225"/>
      <c r="T36" s="225"/>
      <c r="U36" s="225"/>
      <c r="V36" s="225"/>
      <c r="W36" s="225"/>
      <c r="X36" s="225"/>
      <c r="Y36" s="225"/>
      <c r="Z36" s="225"/>
      <c r="AA36" s="225"/>
      <c r="AB36" s="225"/>
      <c r="AC36" s="225"/>
      <c r="AD36" s="5">
        <v>137.30000000000001</v>
      </c>
      <c r="AE36" s="5">
        <v>138.1</v>
      </c>
      <c r="AF36" s="5">
        <v>179.1</v>
      </c>
      <c r="AG36" s="5">
        <v>177.3</v>
      </c>
      <c r="AH36" s="5">
        <v>156.4</v>
      </c>
      <c r="AI36" s="5">
        <v>131.6</v>
      </c>
      <c r="AJ36" s="5">
        <v>130.30000000000001</v>
      </c>
      <c r="AK36" s="5">
        <v>116.4</v>
      </c>
      <c r="AL36" s="5">
        <v>104.1</v>
      </c>
      <c r="AM36" s="5">
        <v>124.3</v>
      </c>
      <c r="AN36" s="5">
        <v>129.5</v>
      </c>
      <c r="AO36" s="5">
        <v>134.9</v>
      </c>
      <c r="AP36" s="5">
        <f t="shared" si="1"/>
        <v>1659.3</v>
      </c>
    </row>
    <row r="37" spans="1:42" x14ac:dyDescent="0.25">
      <c r="A37" s="13">
        <v>34</v>
      </c>
      <c r="B37" s="14" t="s">
        <v>44</v>
      </c>
      <c r="C37" s="14" t="s">
        <v>44</v>
      </c>
      <c r="D37" s="15">
        <v>119.85234093995794</v>
      </c>
      <c r="E37" s="15">
        <v>126.16206047254322</v>
      </c>
      <c r="F37" s="15">
        <v>157.54264909905879</v>
      </c>
      <c r="G37" s="15">
        <v>156.39470184540082</v>
      </c>
      <c r="H37" s="15">
        <v>149.2367377055912</v>
      </c>
      <c r="I37" s="15">
        <v>126.12718295571648</v>
      </c>
      <c r="J37" s="15">
        <v>127.83095038841931</v>
      </c>
      <c r="K37" s="15">
        <v>119.35117485596578</v>
      </c>
      <c r="L37" s="15">
        <v>110.51167424495338</v>
      </c>
      <c r="M37" s="15">
        <v>120.07672833458683</v>
      </c>
      <c r="N37" s="15">
        <v>119.77277449020852</v>
      </c>
      <c r="O37" s="15">
        <v>117.61687831812642</v>
      </c>
      <c r="P37" s="15">
        <f t="shared" si="0"/>
        <v>1193.0094725076069</v>
      </c>
      <c r="Q37" s="225"/>
      <c r="R37" s="225"/>
      <c r="S37" s="225"/>
      <c r="T37" s="225"/>
      <c r="U37" s="225"/>
      <c r="V37" s="225"/>
      <c r="W37" s="225"/>
      <c r="X37" s="225"/>
      <c r="Y37" s="225"/>
      <c r="Z37" s="225"/>
      <c r="AA37" s="225"/>
      <c r="AB37" s="225"/>
      <c r="AC37" s="225"/>
      <c r="AD37" s="5">
        <v>154.4</v>
      </c>
      <c r="AE37" s="5">
        <v>154.69999999999999</v>
      </c>
      <c r="AF37" s="5">
        <v>194.7</v>
      </c>
      <c r="AG37" s="5">
        <v>194.2</v>
      </c>
      <c r="AH37" s="5">
        <v>176.6</v>
      </c>
      <c r="AI37" s="5">
        <v>146.4</v>
      </c>
      <c r="AJ37" s="5">
        <v>144.9</v>
      </c>
      <c r="AK37" s="5">
        <v>132.5</v>
      </c>
      <c r="AL37" s="5">
        <v>120</v>
      </c>
      <c r="AM37" s="5">
        <v>136.30000000000001</v>
      </c>
      <c r="AN37" s="5">
        <v>146.30000000000001</v>
      </c>
      <c r="AO37" s="5">
        <v>152.80000000000001</v>
      </c>
      <c r="AP37" s="5">
        <f t="shared" si="1"/>
        <v>1853.8</v>
      </c>
    </row>
    <row r="38" spans="1:42" x14ac:dyDescent="0.25">
      <c r="A38" s="13">
        <v>35</v>
      </c>
      <c r="B38" s="14" t="s">
        <v>45</v>
      </c>
      <c r="C38" s="14" t="s">
        <v>45</v>
      </c>
      <c r="D38" s="15">
        <v>104.90812934269891</v>
      </c>
      <c r="E38" s="15">
        <v>114.39381585788878</v>
      </c>
      <c r="F38" s="15">
        <v>148.60737130798424</v>
      </c>
      <c r="G38" s="15">
        <v>152.45012288868219</v>
      </c>
      <c r="H38" s="15">
        <v>145.08134903600194</v>
      </c>
      <c r="I38" s="15">
        <v>131.31452477734624</v>
      </c>
      <c r="J38" s="15">
        <v>132.52655541019163</v>
      </c>
      <c r="K38" s="15">
        <v>124.16278354543822</v>
      </c>
      <c r="L38" s="15">
        <v>114.01474567305752</v>
      </c>
      <c r="M38" s="15">
        <v>117.64698027544719</v>
      </c>
      <c r="N38" s="15">
        <v>105.33964375500231</v>
      </c>
      <c r="O38" s="15">
        <v>100.611961682778</v>
      </c>
      <c r="P38" s="15">
        <f t="shared" si="0"/>
        <v>1167.45939783929</v>
      </c>
      <c r="Q38" s="225"/>
      <c r="R38" s="225"/>
      <c r="S38" s="225"/>
      <c r="T38" s="225"/>
      <c r="U38" s="225"/>
      <c r="V38" s="225"/>
      <c r="W38" s="225"/>
      <c r="X38" s="225"/>
      <c r="Y38" s="225"/>
      <c r="Z38" s="225"/>
      <c r="AA38" s="225"/>
      <c r="AB38" s="225"/>
      <c r="AC38" s="225"/>
      <c r="AD38" s="5">
        <v>137.30000000000001</v>
      </c>
      <c r="AE38" s="5">
        <v>143.9</v>
      </c>
      <c r="AF38" s="5">
        <v>183.2</v>
      </c>
      <c r="AG38" s="5">
        <v>183.4</v>
      </c>
      <c r="AH38" s="5">
        <v>174.8</v>
      </c>
      <c r="AI38" s="5">
        <v>163.4</v>
      </c>
      <c r="AJ38" s="5">
        <v>164.3</v>
      </c>
      <c r="AK38" s="5">
        <v>151</v>
      </c>
      <c r="AL38" s="5">
        <v>125.8</v>
      </c>
      <c r="AM38" s="5">
        <v>125.6</v>
      </c>
      <c r="AN38" s="5">
        <v>128.6</v>
      </c>
      <c r="AO38" s="5">
        <v>135.9</v>
      </c>
      <c r="AP38" s="5">
        <f t="shared" si="1"/>
        <v>1817.2</v>
      </c>
    </row>
    <row r="39" spans="1:42" x14ac:dyDescent="0.25">
      <c r="A39" s="13">
        <v>36</v>
      </c>
      <c r="B39" s="14" t="s">
        <v>46</v>
      </c>
      <c r="C39" s="14" t="s">
        <v>45</v>
      </c>
      <c r="D39" s="15">
        <v>104.95279153524893</v>
      </c>
      <c r="E39" s="15">
        <v>117.52287059203333</v>
      </c>
      <c r="F39" s="15">
        <v>152.82763086165463</v>
      </c>
      <c r="G39" s="15">
        <v>157.25698037228722</v>
      </c>
      <c r="H39" s="15">
        <v>147.30829965577038</v>
      </c>
      <c r="I39" s="15">
        <v>134.55815753424909</v>
      </c>
      <c r="J39" s="15">
        <v>134.56905052159436</v>
      </c>
      <c r="K39" s="15">
        <v>127.12275573456731</v>
      </c>
      <c r="L39" s="15">
        <v>116.72781173497917</v>
      </c>
      <c r="M39" s="15">
        <v>119.64001806225831</v>
      </c>
      <c r="N39" s="15">
        <v>105.79322373538766</v>
      </c>
      <c r="O39" s="15">
        <v>99.475899801954853</v>
      </c>
      <c r="P39" s="15">
        <f t="shared" si="0"/>
        <v>1192.8463485423845</v>
      </c>
      <c r="Q39" s="225"/>
      <c r="R39" s="225"/>
      <c r="S39" s="225"/>
      <c r="T39" s="225"/>
      <c r="U39" s="225"/>
      <c r="V39" s="225"/>
      <c r="W39" s="225"/>
      <c r="X39" s="225"/>
      <c r="Y39" s="225"/>
      <c r="Z39" s="225"/>
      <c r="AA39" s="225"/>
      <c r="AB39" s="225"/>
      <c r="AC39" s="225"/>
      <c r="AD39" s="5">
        <v>128.6</v>
      </c>
      <c r="AE39" s="5">
        <v>137.9</v>
      </c>
      <c r="AF39" s="5">
        <v>180.7</v>
      </c>
      <c r="AG39" s="5">
        <v>182.1</v>
      </c>
      <c r="AH39" s="5">
        <v>175.6</v>
      </c>
      <c r="AI39" s="5">
        <v>164.1</v>
      </c>
      <c r="AJ39" s="5">
        <v>162.9</v>
      </c>
      <c r="AK39" s="5">
        <v>153.19999999999999</v>
      </c>
      <c r="AL39" s="5">
        <v>134.69999999999999</v>
      </c>
      <c r="AM39" s="5">
        <v>128.19999999999999</v>
      </c>
      <c r="AN39" s="5">
        <v>120.2</v>
      </c>
      <c r="AO39" s="5">
        <v>124.6</v>
      </c>
      <c r="AP39" s="5">
        <f t="shared" si="1"/>
        <v>1792.8000000000002</v>
      </c>
    </row>
    <row r="40" spans="1:42" x14ac:dyDescent="0.25">
      <c r="A40" s="13">
        <v>37</v>
      </c>
      <c r="B40" s="14" t="s">
        <v>47</v>
      </c>
      <c r="C40" s="14" t="s">
        <v>47</v>
      </c>
      <c r="D40" s="15">
        <v>112.81075398798299</v>
      </c>
      <c r="E40" s="15">
        <v>119.87140414569154</v>
      </c>
      <c r="F40" s="15">
        <v>151.22810941912621</v>
      </c>
      <c r="G40" s="15">
        <v>151.98289034831373</v>
      </c>
      <c r="H40" s="15">
        <v>149.20175020254393</v>
      </c>
      <c r="I40" s="15">
        <v>128.39823664566575</v>
      </c>
      <c r="J40" s="15">
        <v>129.362167118889</v>
      </c>
      <c r="K40" s="15">
        <v>124.13812629889577</v>
      </c>
      <c r="L40" s="15">
        <v>112.08726134516299</v>
      </c>
      <c r="M40" s="15">
        <v>117.48394183846759</v>
      </c>
      <c r="N40" s="15">
        <v>108.92937945356712</v>
      </c>
      <c r="O40" s="15">
        <v>106.54058788859085</v>
      </c>
      <c r="P40" s="15">
        <f t="shared" si="0"/>
        <v>1179.0806995122718</v>
      </c>
      <c r="Q40" s="225"/>
      <c r="R40" s="225"/>
      <c r="S40" s="225"/>
      <c r="T40" s="225"/>
      <c r="U40" s="225"/>
      <c r="V40" s="225"/>
      <c r="W40" s="225"/>
      <c r="X40" s="225"/>
      <c r="Y40" s="225"/>
      <c r="Z40" s="225"/>
      <c r="AA40" s="225"/>
      <c r="AB40" s="225"/>
      <c r="AC40" s="225"/>
      <c r="AD40" s="5">
        <v>161.9</v>
      </c>
      <c r="AE40" s="5">
        <v>158.4</v>
      </c>
      <c r="AF40" s="5">
        <v>196.6</v>
      </c>
      <c r="AG40" s="5">
        <v>186.3</v>
      </c>
      <c r="AH40" s="5">
        <v>172.3</v>
      </c>
      <c r="AI40" s="5">
        <v>150.69999999999999</v>
      </c>
      <c r="AJ40" s="5">
        <v>151.9</v>
      </c>
      <c r="AK40" s="5">
        <v>145.19999999999999</v>
      </c>
      <c r="AL40" s="5">
        <v>124.7</v>
      </c>
      <c r="AM40" s="5">
        <v>138.19999999999999</v>
      </c>
      <c r="AN40" s="5">
        <v>149.69999999999999</v>
      </c>
      <c r="AO40" s="5">
        <v>155.5</v>
      </c>
      <c r="AP40" s="5">
        <f t="shared" si="1"/>
        <v>1891.4000000000003</v>
      </c>
    </row>
    <row r="41" spans="1:42" x14ac:dyDescent="0.25">
      <c r="A41" s="13">
        <v>38</v>
      </c>
      <c r="B41" s="14" t="s">
        <v>48</v>
      </c>
      <c r="C41" s="14" t="s">
        <v>47</v>
      </c>
      <c r="D41" s="15">
        <v>102.08809732477783</v>
      </c>
      <c r="E41" s="15">
        <v>113.15430524762141</v>
      </c>
      <c r="F41" s="15">
        <v>147.56803025822441</v>
      </c>
      <c r="G41" s="15">
        <v>155.91546238618486</v>
      </c>
      <c r="H41" s="15">
        <v>148.94761806810712</v>
      </c>
      <c r="I41" s="15">
        <v>131.03443044736233</v>
      </c>
      <c r="J41" s="15">
        <v>130.40638764054188</v>
      </c>
      <c r="K41" s="15">
        <v>127.47187392782349</v>
      </c>
      <c r="L41" s="15">
        <v>120.0907917164965</v>
      </c>
      <c r="M41" s="15">
        <v>124.51205418579883</v>
      </c>
      <c r="N41" s="15">
        <v>107.57933560837851</v>
      </c>
      <c r="O41" s="15">
        <v>101.14553714447474</v>
      </c>
      <c r="P41" s="15">
        <f t="shared" si="0"/>
        <v>1176.6769970171399</v>
      </c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5">
        <v>145.6</v>
      </c>
      <c r="AE41" s="5">
        <v>148.30000000000001</v>
      </c>
      <c r="AF41" s="5">
        <v>190.6</v>
      </c>
      <c r="AG41" s="5">
        <v>192</v>
      </c>
      <c r="AH41" s="5">
        <v>177.6</v>
      </c>
      <c r="AI41" s="5">
        <v>153.4</v>
      </c>
      <c r="AJ41" s="5">
        <v>150.69999999999999</v>
      </c>
      <c r="AK41" s="5">
        <v>137.5</v>
      </c>
      <c r="AL41" s="5">
        <v>121.1</v>
      </c>
      <c r="AM41" s="5">
        <v>130.80000000000001</v>
      </c>
      <c r="AN41" s="5">
        <v>138.19999999999999</v>
      </c>
      <c r="AO41" s="5">
        <v>141.69999999999999</v>
      </c>
      <c r="AP41" s="5">
        <f t="shared" si="1"/>
        <v>1827.5</v>
      </c>
    </row>
    <row r="42" spans="1:42" x14ac:dyDescent="0.25">
      <c r="A42" s="13">
        <v>39</v>
      </c>
      <c r="B42" s="14" t="s">
        <v>49</v>
      </c>
      <c r="C42" s="14" t="s">
        <v>131</v>
      </c>
      <c r="D42" s="15">
        <v>105.13608296197933</v>
      </c>
      <c r="E42" s="15">
        <v>115.08695219853605</v>
      </c>
      <c r="F42" s="15">
        <v>148.79543741344327</v>
      </c>
      <c r="G42" s="15">
        <v>155.42046981551164</v>
      </c>
      <c r="H42" s="15">
        <v>152.81267281251633</v>
      </c>
      <c r="I42" s="15">
        <v>136.84534998937707</v>
      </c>
      <c r="J42" s="15">
        <v>134.74642416577572</v>
      </c>
      <c r="K42" s="15">
        <v>129.18904668238986</v>
      </c>
      <c r="L42" s="15">
        <v>122.24268335273092</v>
      </c>
      <c r="M42" s="15">
        <v>125.57345791291996</v>
      </c>
      <c r="N42" s="15">
        <v>108.67749407117211</v>
      </c>
      <c r="O42" s="15">
        <v>102.82604293811721</v>
      </c>
      <c r="P42" s="15">
        <f t="shared" si="0"/>
        <v>1200.2751193922602</v>
      </c>
      <c r="Q42" s="225"/>
      <c r="R42" s="225"/>
      <c r="S42" s="225"/>
      <c r="T42" s="225"/>
      <c r="U42" s="225"/>
      <c r="V42" s="225"/>
      <c r="W42" s="225"/>
      <c r="X42" s="225"/>
      <c r="Y42" s="225"/>
      <c r="Z42" s="225"/>
      <c r="AA42" s="225"/>
      <c r="AB42" s="225"/>
      <c r="AC42" s="225"/>
      <c r="AD42" s="5">
        <v>125.8</v>
      </c>
      <c r="AE42" s="5">
        <v>130.5</v>
      </c>
      <c r="AF42" s="5">
        <v>163.6</v>
      </c>
      <c r="AG42" s="5">
        <v>160.69999999999999</v>
      </c>
      <c r="AH42" s="5">
        <v>150.69999999999999</v>
      </c>
      <c r="AI42" s="5">
        <v>133.5</v>
      </c>
      <c r="AJ42" s="5">
        <v>131.80000000000001</v>
      </c>
      <c r="AK42" s="5">
        <v>123.5</v>
      </c>
      <c r="AL42" s="5">
        <v>109.1</v>
      </c>
      <c r="AM42" s="5">
        <v>111.8</v>
      </c>
      <c r="AN42" s="5">
        <v>114.6</v>
      </c>
      <c r="AO42" s="5">
        <v>121.2</v>
      </c>
      <c r="AP42" s="5">
        <f t="shared" si="1"/>
        <v>1576.7999999999997</v>
      </c>
    </row>
    <row r="43" spans="1:42" x14ac:dyDescent="0.25">
      <c r="A43" s="13">
        <v>40</v>
      </c>
      <c r="B43" s="14" t="s">
        <v>50</v>
      </c>
      <c r="C43" s="14" t="s">
        <v>50</v>
      </c>
      <c r="D43" s="15">
        <v>112.92750435564115</v>
      </c>
      <c r="E43" s="15">
        <v>135.69222445968006</v>
      </c>
      <c r="F43" s="15">
        <v>179.75283205387495</v>
      </c>
      <c r="G43" s="15">
        <v>183.18109028029025</v>
      </c>
      <c r="H43" s="15">
        <v>160.96599429354214</v>
      </c>
      <c r="I43" s="15">
        <v>137.89519337661858</v>
      </c>
      <c r="J43" s="15">
        <v>134.14043260011118</v>
      </c>
      <c r="K43" s="15">
        <v>124.04164688749063</v>
      </c>
      <c r="L43" s="15">
        <v>114.85072570990773</v>
      </c>
      <c r="M43" s="15">
        <v>118.04794543338673</v>
      </c>
      <c r="N43" s="15">
        <v>106.17543649931621</v>
      </c>
      <c r="O43" s="15">
        <v>102.00373743033094</v>
      </c>
      <c r="P43" s="15">
        <f t="shared" si="0"/>
        <v>1283.4476440171566</v>
      </c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5">
        <v>144</v>
      </c>
      <c r="AE43" s="5">
        <v>174.3</v>
      </c>
      <c r="AF43" s="5">
        <v>233.2</v>
      </c>
      <c r="AG43" s="5">
        <v>243.5</v>
      </c>
      <c r="AH43" s="5">
        <v>206.8</v>
      </c>
      <c r="AI43" s="5">
        <v>179.5</v>
      </c>
      <c r="AJ43" s="5">
        <v>169.5</v>
      </c>
      <c r="AK43" s="5">
        <v>151</v>
      </c>
      <c r="AL43" s="5">
        <v>130.1</v>
      </c>
      <c r="AM43" s="5">
        <v>126.6</v>
      </c>
      <c r="AN43" s="5">
        <v>126.5</v>
      </c>
      <c r="AO43" s="5">
        <v>133</v>
      </c>
      <c r="AP43" s="5">
        <f t="shared" si="1"/>
        <v>2017.9999999999998</v>
      </c>
    </row>
    <row r="44" spans="1:42" x14ac:dyDescent="0.25">
      <c r="A44" s="13">
        <v>41</v>
      </c>
      <c r="B44" s="14" t="s">
        <v>51</v>
      </c>
      <c r="C44" s="14" t="s">
        <v>51</v>
      </c>
      <c r="D44" s="15">
        <v>113.45809902518431</v>
      </c>
      <c r="E44" s="15">
        <v>123.09762529054895</v>
      </c>
      <c r="F44" s="15">
        <v>160.12156428497849</v>
      </c>
      <c r="G44" s="15">
        <v>164.8042002763913</v>
      </c>
      <c r="H44" s="15">
        <v>153.25046163682524</v>
      </c>
      <c r="I44" s="15">
        <v>134.74737893189109</v>
      </c>
      <c r="J44" s="15">
        <v>133.9002985221916</v>
      </c>
      <c r="K44" s="15">
        <v>126.53217530261529</v>
      </c>
      <c r="L44" s="15">
        <v>116.76302081621948</v>
      </c>
      <c r="M44" s="15">
        <v>120.29036180639869</v>
      </c>
      <c r="N44" s="15">
        <v>113.59099220375631</v>
      </c>
      <c r="O44" s="15">
        <v>109.94459851119946</v>
      </c>
      <c r="P44" s="15">
        <f t="shared" si="0"/>
        <v>1226.6748240868458</v>
      </c>
      <c r="Q44" s="225"/>
      <c r="R44" s="225"/>
      <c r="S44" s="225"/>
      <c r="T44" s="225"/>
      <c r="U44" s="225"/>
      <c r="V44" s="225"/>
      <c r="W44" s="225"/>
      <c r="X44" s="225"/>
      <c r="Y44" s="225"/>
      <c r="Z44" s="225"/>
      <c r="AA44" s="225"/>
      <c r="AB44" s="225"/>
      <c r="AC44" s="225"/>
      <c r="AD44" s="5">
        <v>129.5</v>
      </c>
      <c r="AE44" s="5">
        <v>138.4</v>
      </c>
      <c r="AF44" s="5">
        <v>181.1</v>
      </c>
      <c r="AG44" s="5">
        <v>195.9</v>
      </c>
      <c r="AH44" s="5">
        <v>188.7</v>
      </c>
      <c r="AI44" s="5">
        <v>169</v>
      </c>
      <c r="AJ44" s="5">
        <v>163.6</v>
      </c>
      <c r="AK44" s="5">
        <v>155.4</v>
      </c>
      <c r="AL44" s="5">
        <v>135.5</v>
      </c>
      <c r="AM44" s="5">
        <v>133</v>
      </c>
      <c r="AN44" s="5">
        <v>130</v>
      </c>
      <c r="AO44" s="5">
        <v>133.4</v>
      </c>
      <c r="AP44" s="5">
        <f t="shared" si="1"/>
        <v>1853.5</v>
      </c>
    </row>
    <row r="45" spans="1:42" x14ac:dyDescent="0.25">
      <c r="A45" s="13">
        <v>42</v>
      </c>
      <c r="B45" s="14" t="s">
        <v>52</v>
      </c>
      <c r="C45" s="14" t="s">
        <v>52</v>
      </c>
      <c r="D45" s="15">
        <v>114.87194071467636</v>
      </c>
      <c r="E45" s="15">
        <v>123.32288198568858</v>
      </c>
      <c r="F45" s="15">
        <v>160.2905689278515</v>
      </c>
      <c r="G45" s="15">
        <v>163.29987468393932</v>
      </c>
      <c r="H45" s="15">
        <v>152.14955285425481</v>
      </c>
      <c r="I45" s="15">
        <v>131.01424965710999</v>
      </c>
      <c r="J45" s="15">
        <v>130.11940146333652</v>
      </c>
      <c r="K45" s="15">
        <v>122.09019300950256</v>
      </c>
      <c r="L45" s="15">
        <v>115.11118682982908</v>
      </c>
      <c r="M45" s="15">
        <v>123.13031251621825</v>
      </c>
      <c r="N45" s="15">
        <v>117.55443515571622</v>
      </c>
      <c r="O45" s="15">
        <v>115.22887949552985</v>
      </c>
      <c r="P45" s="15">
        <f t="shared" si="0"/>
        <v>1212.2698501261889</v>
      </c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5">
        <v>151.4</v>
      </c>
      <c r="AE45" s="5">
        <v>151.80000000000001</v>
      </c>
      <c r="AF45" s="5">
        <v>194.9</v>
      </c>
      <c r="AG45" s="5">
        <v>194.2</v>
      </c>
      <c r="AH45" s="5">
        <v>184.3</v>
      </c>
      <c r="AI45" s="5">
        <v>163.80000000000001</v>
      </c>
      <c r="AJ45" s="5">
        <v>158</v>
      </c>
      <c r="AK45" s="5">
        <v>144.9</v>
      </c>
      <c r="AL45" s="5">
        <v>131.9</v>
      </c>
      <c r="AM45" s="5">
        <v>127.6</v>
      </c>
      <c r="AN45" s="5">
        <v>143.5</v>
      </c>
      <c r="AO45" s="5">
        <v>159.5</v>
      </c>
      <c r="AP45" s="5">
        <f t="shared" si="1"/>
        <v>1905.8</v>
      </c>
    </row>
    <row r="46" spans="1:42" x14ac:dyDescent="0.25">
      <c r="A46" s="13">
        <v>43</v>
      </c>
      <c r="B46" s="14" t="s">
        <v>53</v>
      </c>
      <c r="C46" s="14" t="s">
        <v>53</v>
      </c>
      <c r="D46" s="15">
        <v>114.9823570008768</v>
      </c>
      <c r="E46" s="15">
        <v>126.26532205728546</v>
      </c>
      <c r="F46" s="15">
        <v>162.22236362516688</v>
      </c>
      <c r="G46" s="15">
        <v>162.42068801674418</v>
      </c>
      <c r="H46" s="15">
        <v>148.18734218155996</v>
      </c>
      <c r="I46" s="15">
        <v>125.82337641355336</v>
      </c>
      <c r="J46" s="15">
        <v>124.6887119576985</v>
      </c>
      <c r="K46" s="15">
        <v>114.92848917150215</v>
      </c>
      <c r="L46" s="15">
        <v>111.67360477793919</v>
      </c>
      <c r="M46" s="15">
        <v>121.83267672785217</v>
      </c>
      <c r="N46" s="15">
        <v>111.88341526461697</v>
      </c>
      <c r="O46" s="15">
        <v>109.6880481026195</v>
      </c>
      <c r="P46" s="15">
        <f t="shared" si="0"/>
        <v>1191.1922552023264</v>
      </c>
      <c r="Q46" s="225"/>
      <c r="R46" s="225"/>
      <c r="S46" s="225"/>
      <c r="T46" s="225"/>
      <c r="U46" s="225"/>
      <c r="V46" s="225"/>
      <c r="W46" s="225"/>
      <c r="X46" s="225"/>
      <c r="Y46" s="225"/>
      <c r="Z46" s="225"/>
      <c r="AA46" s="225"/>
      <c r="AB46" s="225"/>
      <c r="AC46" s="225"/>
      <c r="AD46" s="5">
        <v>152.80000000000001</v>
      </c>
      <c r="AE46" s="5">
        <v>167.4</v>
      </c>
      <c r="AF46" s="5">
        <v>211.8</v>
      </c>
      <c r="AG46" s="5">
        <v>204.4</v>
      </c>
      <c r="AH46" s="5">
        <v>176.1</v>
      </c>
      <c r="AI46" s="5">
        <v>155.80000000000001</v>
      </c>
      <c r="AJ46" s="5">
        <v>147.80000000000001</v>
      </c>
      <c r="AK46" s="5">
        <v>133.19999999999999</v>
      </c>
      <c r="AL46" s="5">
        <v>116.8</v>
      </c>
      <c r="AM46" s="5">
        <v>124.2</v>
      </c>
      <c r="AN46" s="5">
        <v>136.6</v>
      </c>
      <c r="AO46" s="5">
        <v>148.1</v>
      </c>
      <c r="AP46" s="5">
        <f t="shared" si="1"/>
        <v>1874.9999999999998</v>
      </c>
    </row>
    <row r="47" spans="1:42" x14ac:dyDescent="0.25">
      <c r="A47" s="13">
        <v>44</v>
      </c>
      <c r="B47" s="19" t="s">
        <v>54</v>
      </c>
      <c r="C47" s="19"/>
      <c r="D47" s="15">
        <v>139.60077322362767</v>
      </c>
      <c r="E47" s="15">
        <v>123.33927011532761</v>
      </c>
      <c r="F47" s="15">
        <v>156.55704049465686</v>
      </c>
      <c r="G47" s="15">
        <v>154.7844041671207</v>
      </c>
      <c r="H47" s="15">
        <v>149.9292365750878</v>
      </c>
      <c r="I47" s="15">
        <v>145.34848646071325</v>
      </c>
      <c r="J47" s="15">
        <v>137.38466661364617</v>
      </c>
      <c r="K47" s="15">
        <v>136.29141905739678</v>
      </c>
      <c r="L47" s="15">
        <v>125.24396602202086</v>
      </c>
      <c r="M47" s="15">
        <v>127.45927641912945</v>
      </c>
      <c r="N47" s="15">
        <v>135.89997115823758</v>
      </c>
      <c r="O47" s="15">
        <v>144.37525319474111</v>
      </c>
      <c r="P47" s="15">
        <f t="shared" si="0"/>
        <v>1268.4792627295976</v>
      </c>
      <c r="Q47" s="225"/>
      <c r="R47" s="225"/>
      <c r="S47" s="225"/>
      <c r="T47" s="225"/>
      <c r="U47" s="225"/>
      <c r="V47" s="225"/>
      <c r="W47" s="225"/>
      <c r="X47" s="225"/>
      <c r="Y47" s="225"/>
      <c r="Z47" s="225"/>
      <c r="AA47" s="225"/>
      <c r="AB47" s="225"/>
      <c r="AC47" s="225"/>
      <c r="AD47" s="5" t="s">
        <v>250</v>
      </c>
      <c r="AE47" s="5">
        <v>0</v>
      </c>
      <c r="AF47" s="5">
        <v>0</v>
      </c>
      <c r="AG47" s="5">
        <v>0</v>
      </c>
      <c r="AH47" s="5">
        <v>0</v>
      </c>
      <c r="AI47" s="5">
        <v>0</v>
      </c>
      <c r="AJ47" s="5">
        <v>0</v>
      </c>
      <c r="AK47" s="5">
        <v>0</v>
      </c>
      <c r="AL47" s="5">
        <v>0</v>
      </c>
      <c r="AM47" s="5">
        <v>0</v>
      </c>
      <c r="AN47" s="5">
        <v>0</v>
      </c>
      <c r="AO47" s="5">
        <v>0</v>
      </c>
      <c r="AP47" s="5">
        <f t="shared" si="1"/>
        <v>0</v>
      </c>
    </row>
    <row r="48" spans="1:42" x14ac:dyDescent="0.25">
      <c r="A48" s="13">
        <v>45</v>
      </c>
      <c r="B48" s="14" t="s">
        <v>55</v>
      </c>
      <c r="C48" s="14" t="s">
        <v>55</v>
      </c>
      <c r="D48" s="15">
        <v>111.8942703062052</v>
      </c>
      <c r="E48" s="15">
        <v>123.93343002479813</v>
      </c>
      <c r="F48" s="15">
        <v>161.88409065112856</v>
      </c>
      <c r="G48" s="15">
        <v>167.62101254357879</v>
      </c>
      <c r="H48" s="15">
        <v>153.90962567903395</v>
      </c>
      <c r="I48" s="15">
        <v>131.41383457441054</v>
      </c>
      <c r="J48" s="15">
        <v>133.46370098313596</v>
      </c>
      <c r="K48" s="15">
        <v>127.34160222059394</v>
      </c>
      <c r="L48" s="15">
        <v>118.05669522672686</v>
      </c>
      <c r="M48" s="15">
        <v>117.76119928037559</v>
      </c>
      <c r="N48" s="15">
        <v>110.43836529621498</v>
      </c>
      <c r="O48" s="15">
        <v>107.95200018264499</v>
      </c>
      <c r="P48" s="15">
        <f t="shared" si="0"/>
        <v>1229.518262209612</v>
      </c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5">
        <v>140</v>
      </c>
      <c r="AE48" s="5">
        <v>150.4</v>
      </c>
      <c r="AF48" s="5">
        <v>205.8</v>
      </c>
      <c r="AG48" s="5">
        <v>215.7</v>
      </c>
      <c r="AH48" s="5">
        <v>190.4</v>
      </c>
      <c r="AI48" s="5">
        <v>157.5</v>
      </c>
      <c r="AJ48" s="5">
        <v>160.4</v>
      </c>
      <c r="AK48" s="5">
        <v>154</v>
      </c>
      <c r="AL48" s="5">
        <v>138.1</v>
      </c>
      <c r="AM48" s="5">
        <v>122.6</v>
      </c>
      <c r="AN48" s="5">
        <v>128</v>
      </c>
      <c r="AO48" s="5">
        <v>142.19999999999999</v>
      </c>
      <c r="AP48" s="5">
        <f t="shared" si="1"/>
        <v>1905.1</v>
      </c>
    </row>
    <row r="49" spans="1:42" x14ac:dyDescent="0.25">
      <c r="A49" s="13">
        <v>46</v>
      </c>
      <c r="B49" s="14" t="s">
        <v>56</v>
      </c>
      <c r="C49" s="14" t="s">
        <v>55</v>
      </c>
      <c r="D49" s="15">
        <v>100.25229486632594</v>
      </c>
      <c r="E49" s="15">
        <v>107.90830331890555</v>
      </c>
      <c r="F49" s="15">
        <v>145.10109804357805</v>
      </c>
      <c r="G49" s="15">
        <v>153.87019898090202</v>
      </c>
      <c r="H49" s="15">
        <v>142.87187106926001</v>
      </c>
      <c r="I49" s="15">
        <v>109.87501459850282</v>
      </c>
      <c r="J49" s="15">
        <v>106.64187069847971</v>
      </c>
      <c r="K49" s="15">
        <v>100.4223154351192</v>
      </c>
      <c r="L49" s="15">
        <v>102.38414986032006</v>
      </c>
      <c r="M49" s="15">
        <v>115.16891342429807</v>
      </c>
      <c r="N49" s="15">
        <v>104.06664874793239</v>
      </c>
      <c r="O49" s="15">
        <v>94.142616531416863</v>
      </c>
      <c r="P49" s="15">
        <f t="shared" si="0"/>
        <v>1069.3271168713934</v>
      </c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5">
        <v>118.4</v>
      </c>
      <c r="AE49" s="5">
        <v>137.1</v>
      </c>
      <c r="AF49" s="5">
        <v>174.9</v>
      </c>
      <c r="AG49" s="5">
        <v>176.9</v>
      </c>
      <c r="AH49" s="5">
        <v>139.4</v>
      </c>
      <c r="AI49" s="5">
        <v>95.1</v>
      </c>
      <c r="AJ49" s="5">
        <v>90.1</v>
      </c>
      <c r="AK49" s="5">
        <v>84.9</v>
      </c>
      <c r="AL49" s="5">
        <v>102.2</v>
      </c>
      <c r="AM49" s="5">
        <v>109.3</v>
      </c>
      <c r="AN49" s="5">
        <v>103</v>
      </c>
      <c r="AO49" s="5">
        <v>108.8</v>
      </c>
      <c r="AP49" s="5">
        <f t="shared" si="1"/>
        <v>1440.1</v>
      </c>
    </row>
    <row r="50" spans="1:42" x14ac:dyDescent="0.25">
      <c r="A50" s="13">
        <v>47</v>
      </c>
      <c r="B50" s="19" t="s">
        <v>109</v>
      </c>
      <c r="C50" s="19" t="s">
        <v>109</v>
      </c>
      <c r="D50" s="15">
        <v>115.09059225973535</v>
      </c>
      <c r="E50" s="15">
        <v>125.17160079352651</v>
      </c>
      <c r="F50" s="15">
        <v>155.47821165265572</v>
      </c>
      <c r="G50" s="15">
        <v>154.70285122896698</v>
      </c>
      <c r="H50" s="15">
        <v>143.32977385437093</v>
      </c>
      <c r="I50" s="15">
        <v>124.55474573656831</v>
      </c>
      <c r="J50" s="15">
        <v>125.56264329265102</v>
      </c>
      <c r="K50" s="15">
        <v>121.47434133956712</v>
      </c>
      <c r="L50" s="15">
        <v>110.32510449720311</v>
      </c>
      <c r="M50" s="15">
        <v>112.93116171276995</v>
      </c>
      <c r="N50" s="15">
        <v>107.50673663421605</v>
      </c>
      <c r="O50" s="15">
        <v>107.85816052470324</v>
      </c>
      <c r="P50" s="15">
        <f t="shared" si="0"/>
        <v>1175.6898646552449</v>
      </c>
      <c r="Q50" s="225"/>
      <c r="R50" s="225"/>
      <c r="S50" s="225"/>
      <c r="T50" s="225"/>
      <c r="U50" s="225"/>
      <c r="V50" s="225"/>
      <c r="W50" s="225"/>
      <c r="X50" s="225"/>
      <c r="Y50" s="225"/>
      <c r="Z50" s="225"/>
      <c r="AA50" s="225"/>
      <c r="AB50" s="225"/>
      <c r="AC50" s="225"/>
      <c r="AD50" s="5">
        <v>135.6</v>
      </c>
      <c r="AE50" s="5">
        <v>143.6</v>
      </c>
      <c r="AF50" s="5">
        <v>183.6</v>
      </c>
      <c r="AG50" s="5">
        <v>183.3</v>
      </c>
      <c r="AH50" s="5">
        <v>173.7</v>
      </c>
      <c r="AI50" s="5">
        <v>151.4</v>
      </c>
      <c r="AJ50" s="5">
        <v>150.30000000000001</v>
      </c>
      <c r="AK50" s="5">
        <v>151.6</v>
      </c>
      <c r="AL50" s="5">
        <v>128.6</v>
      </c>
      <c r="AM50" s="5">
        <v>122.8</v>
      </c>
      <c r="AN50" s="5">
        <v>124.4</v>
      </c>
      <c r="AO50" s="5">
        <v>133.6</v>
      </c>
      <c r="AP50" s="5">
        <f t="shared" si="1"/>
        <v>1782.4999999999998</v>
      </c>
    </row>
    <row r="51" spans="1:42" x14ac:dyDescent="0.25">
      <c r="A51" s="13">
        <v>48</v>
      </c>
      <c r="B51" s="14" t="s">
        <v>57</v>
      </c>
      <c r="C51" s="19" t="s">
        <v>109</v>
      </c>
      <c r="D51" s="15">
        <v>115.35134805474227</v>
      </c>
      <c r="E51" s="15">
        <v>120.99900473104019</v>
      </c>
      <c r="F51" s="15">
        <v>151.1435185760339</v>
      </c>
      <c r="G51" s="15">
        <v>147.55179203123336</v>
      </c>
      <c r="H51" s="15">
        <v>139.84797287646194</v>
      </c>
      <c r="I51" s="15">
        <v>127.54957690876437</v>
      </c>
      <c r="J51" s="15">
        <v>127.17695838129553</v>
      </c>
      <c r="K51" s="15">
        <v>123.40949093885946</v>
      </c>
      <c r="L51" s="15">
        <v>109.57604262573764</v>
      </c>
      <c r="M51" s="15">
        <v>111.94585811069018</v>
      </c>
      <c r="N51" s="15">
        <v>110.28526069468468</v>
      </c>
      <c r="O51" s="15">
        <v>111.86701218247768</v>
      </c>
      <c r="P51" s="15">
        <f t="shared" si="0"/>
        <v>1162.6057051241689</v>
      </c>
      <c r="Q51" s="225"/>
      <c r="R51" s="225"/>
      <c r="S51" s="225"/>
      <c r="T51" s="225"/>
      <c r="U51" s="225"/>
      <c r="V51" s="225"/>
      <c r="W51" s="225"/>
      <c r="X51" s="225"/>
      <c r="Y51" s="225"/>
      <c r="Z51" s="225"/>
      <c r="AA51" s="225"/>
      <c r="AB51" s="225"/>
      <c r="AC51" s="225"/>
      <c r="AD51" s="5" t="s">
        <v>251</v>
      </c>
      <c r="AE51" s="5" t="s">
        <v>251</v>
      </c>
      <c r="AF51" s="5" t="s">
        <v>251</v>
      </c>
      <c r="AG51" s="5" t="s">
        <v>251</v>
      </c>
      <c r="AH51" s="5" t="s">
        <v>251</v>
      </c>
      <c r="AI51" s="5" t="s">
        <v>251</v>
      </c>
      <c r="AJ51" s="5" t="s">
        <v>251</v>
      </c>
      <c r="AK51" s="5" t="s">
        <v>251</v>
      </c>
      <c r="AL51" s="5" t="s">
        <v>251</v>
      </c>
      <c r="AM51" s="5" t="s">
        <v>251</v>
      </c>
      <c r="AN51" s="5" t="s">
        <v>251</v>
      </c>
      <c r="AO51" s="5" t="s">
        <v>251</v>
      </c>
      <c r="AP51" s="5">
        <f t="shared" si="1"/>
        <v>0</v>
      </c>
    </row>
    <row r="52" spans="1:42" x14ac:dyDescent="0.25">
      <c r="A52" s="13">
        <v>49</v>
      </c>
      <c r="B52" s="14" t="s">
        <v>58</v>
      </c>
      <c r="C52" s="19" t="s">
        <v>109</v>
      </c>
      <c r="D52" s="15">
        <v>130.316663731977</v>
      </c>
      <c r="E52" s="15">
        <v>136.49009232101244</v>
      </c>
      <c r="F52" s="15">
        <v>169.13546231637085</v>
      </c>
      <c r="G52" s="15">
        <v>166.1181413531225</v>
      </c>
      <c r="H52" s="15">
        <v>156.64545521000099</v>
      </c>
      <c r="I52" s="15">
        <v>145.16952632587146</v>
      </c>
      <c r="J52" s="15">
        <v>146.05227146004361</v>
      </c>
      <c r="K52" s="15">
        <v>138.80137554925577</v>
      </c>
      <c r="L52" s="15">
        <v>123.04028412579483</v>
      </c>
      <c r="M52" s="15">
        <v>125.11435369464782</v>
      </c>
      <c r="N52" s="15">
        <v>122.18496491145191</v>
      </c>
      <c r="O52" s="15">
        <v>123.99298305493306</v>
      </c>
      <c r="P52" s="15">
        <f t="shared" si="0"/>
        <v>1311.7692723934492</v>
      </c>
      <c r="Q52" s="225"/>
      <c r="R52" s="225"/>
      <c r="S52" s="225"/>
      <c r="T52" s="225"/>
      <c r="U52" s="225"/>
      <c r="V52" s="225"/>
      <c r="W52" s="225"/>
      <c r="X52" s="225"/>
      <c r="Y52" s="225"/>
      <c r="Z52" s="225"/>
      <c r="AA52" s="225"/>
      <c r="AB52" s="225"/>
      <c r="AC52" s="225"/>
      <c r="AD52" s="5" t="s">
        <v>250</v>
      </c>
      <c r="AE52" s="5">
        <v>0</v>
      </c>
      <c r="AF52" s="5">
        <v>0</v>
      </c>
      <c r="AG52" s="5">
        <v>0</v>
      </c>
      <c r="AH52" s="5">
        <v>0</v>
      </c>
      <c r="AI52" s="5">
        <v>0</v>
      </c>
      <c r="AJ52" s="5">
        <v>0</v>
      </c>
      <c r="AK52" s="5">
        <v>0</v>
      </c>
      <c r="AL52" s="5">
        <v>0</v>
      </c>
      <c r="AM52" s="5">
        <v>0</v>
      </c>
      <c r="AN52" s="5">
        <v>0</v>
      </c>
      <c r="AO52" s="5">
        <v>0</v>
      </c>
      <c r="AP52" s="5">
        <f t="shared" si="1"/>
        <v>0</v>
      </c>
    </row>
    <row r="53" spans="1:42" x14ac:dyDescent="0.25">
      <c r="A53" s="13">
        <v>50</v>
      </c>
      <c r="B53" s="14" t="s">
        <v>59</v>
      </c>
      <c r="C53" s="14" t="s">
        <v>59</v>
      </c>
      <c r="D53" s="15">
        <v>115.65379358971688</v>
      </c>
      <c r="E53" s="15">
        <v>119.60598679502507</v>
      </c>
      <c r="F53" s="15">
        <v>150.75104198864568</v>
      </c>
      <c r="G53" s="15">
        <v>149.55048150358942</v>
      </c>
      <c r="H53" s="15">
        <v>140.64409017555329</v>
      </c>
      <c r="I53" s="15">
        <v>120.64520175433996</v>
      </c>
      <c r="J53" s="15">
        <v>122.38074790263659</v>
      </c>
      <c r="K53" s="15">
        <v>115.95306293061307</v>
      </c>
      <c r="L53" s="15">
        <v>115.06989860984693</v>
      </c>
      <c r="M53" s="15">
        <v>124.89772426267095</v>
      </c>
      <c r="N53" s="15">
        <v>118.64619765476691</v>
      </c>
      <c r="O53" s="15">
        <v>115.8427677348416</v>
      </c>
      <c r="P53" s="15">
        <f t="shared" si="0"/>
        <v>1150.2543052499668</v>
      </c>
      <c r="Q53" s="225"/>
      <c r="R53" s="225"/>
      <c r="S53" s="225"/>
      <c r="T53" s="225"/>
      <c r="U53" s="225"/>
      <c r="V53" s="225"/>
      <c r="W53" s="225"/>
      <c r="X53" s="225"/>
      <c r="Y53" s="225"/>
      <c r="Z53" s="225"/>
      <c r="AA53" s="225"/>
      <c r="AB53" s="225"/>
      <c r="AC53" s="225"/>
      <c r="AD53" s="5">
        <v>137.80000000000001</v>
      </c>
      <c r="AE53" s="5">
        <v>132.4</v>
      </c>
      <c r="AF53" s="5">
        <v>169</v>
      </c>
      <c r="AG53" s="5">
        <v>157.30000000000001</v>
      </c>
      <c r="AH53" s="5">
        <v>147</v>
      </c>
      <c r="AI53" s="5">
        <v>126.7</v>
      </c>
      <c r="AJ53" s="5">
        <v>133</v>
      </c>
      <c r="AK53" s="5">
        <v>126</v>
      </c>
      <c r="AL53" s="5">
        <v>122.8</v>
      </c>
      <c r="AM53" s="5">
        <v>125.1</v>
      </c>
      <c r="AN53" s="5">
        <v>136.19999999999999</v>
      </c>
      <c r="AO53" s="5">
        <v>140.4</v>
      </c>
      <c r="AP53" s="5">
        <f t="shared" si="1"/>
        <v>1653.7</v>
      </c>
    </row>
    <row r="54" spans="1:42" x14ac:dyDescent="0.25">
      <c r="A54" s="13">
        <v>51</v>
      </c>
      <c r="B54" s="14" t="s">
        <v>60</v>
      </c>
      <c r="C54" s="14" t="s">
        <v>59</v>
      </c>
      <c r="D54" s="15">
        <v>112.70677380412984</v>
      </c>
      <c r="E54" s="15">
        <v>121.86992295812939</v>
      </c>
      <c r="F54" s="15">
        <v>151.75357631844625</v>
      </c>
      <c r="G54" s="15">
        <v>152.31959772784094</v>
      </c>
      <c r="H54" s="15">
        <v>138.05731768607507</v>
      </c>
      <c r="I54" s="15">
        <v>116.14230959989227</v>
      </c>
      <c r="J54" s="15">
        <v>115.73734655299003</v>
      </c>
      <c r="K54" s="15">
        <v>109.16774892541666</v>
      </c>
      <c r="L54" s="15">
        <v>106.08176850693977</v>
      </c>
      <c r="M54" s="15">
        <v>118.91653189968147</v>
      </c>
      <c r="N54" s="15">
        <v>117.48647225069347</v>
      </c>
      <c r="O54" s="15">
        <v>116.36993285454547</v>
      </c>
      <c r="P54" s="15">
        <f t="shared" si="0"/>
        <v>1123.8363620798602</v>
      </c>
      <c r="Q54" s="225"/>
      <c r="R54" s="225"/>
      <c r="S54" s="225"/>
      <c r="T54" s="225"/>
      <c r="U54" s="225"/>
      <c r="V54" s="225"/>
      <c r="W54" s="225"/>
      <c r="X54" s="225"/>
      <c r="Y54" s="225"/>
      <c r="Z54" s="225"/>
      <c r="AA54" s="225"/>
      <c r="AB54" s="225"/>
      <c r="AC54" s="225"/>
      <c r="AD54" s="5">
        <v>146.5</v>
      </c>
      <c r="AE54" s="5">
        <v>147.80000000000001</v>
      </c>
      <c r="AF54" s="5">
        <v>185.5</v>
      </c>
      <c r="AG54" s="5">
        <v>178.4</v>
      </c>
      <c r="AH54" s="5">
        <v>154.4</v>
      </c>
      <c r="AI54" s="5">
        <v>129.69999999999999</v>
      </c>
      <c r="AJ54" s="5">
        <v>130.19999999999999</v>
      </c>
      <c r="AK54" s="5">
        <v>127.3</v>
      </c>
      <c r="AL54" s="5">
        <v>122.5</v>
      </c>
      <c r="AM54" s="5">
        <v>126.8</v>
      </c>
      <c r="AN54" s="5">
        <v>135.4</v>
      </c>
      <c r="AO54" s="5">
        <v>151.9</v>
      </c>
      <c r="AP54" s="5">
        <f t="shared" si="1"/>
        <v>1736.4</v>
      </c>
    </row>
    <row r="55" spans="1:42" x14ac:dyDescent="0.25">
      <c r="A55" s="13">
        <v>52</v>
      </c>
      <c r="B55" s="14" t="s">
        <v>61</v>
      </c>
      <c r="C55" s="14" t="s">
        <v>62</v>
      </c>
      <c r="D55" s="15">
        <v>116.88422026563934</v>
      </c>
      <c r="E55" s="15">
        <v>125.16653536464214</v>
      </c>
      <c r="F55" s="15">
        <v>159.76369460255438</v>
      </c>
      <c r="G55" s="15">
        <v>157.5438526743819</v>
      </c>
      <c r="H55" s="15">
        <v>146.53819957577639</v>
      </c>
      <c r="I55" s="15">
        <v>126.4835448929571</v>
      </c>
      <c r="J55" s="15">
        <v>128.72652164942264</v>
      </c>
      <c r="K55" s="15">
        <v>121.28451205774859</v>
      </c>
      <c r="L55" s="15">
        <v>116.40884233435142</v>
      </c>
      <c r="M55" s="15">
        <v>121.03680129127454</v>
      </c>
      <c r="N55" s="15">
        <v>113.41329290375253</v>
      </c>
      <c r="O55" s="15">
        <v>111.96733468997982</v>
      </c>
      <c r="P55" s="15">
        <f t="shared" si="0"/>
        <v>1198.7999234174738</v>
      </c>
      <c r="Q55" s="225"/>
      <c r="R55" s="225"/>
      <c r="S55" s="225"/>
      <c r="T55" s="225"/>
      <c r="U55" s="225"/>
      <c r="V55" s="225"/>
      <c r="W55" s="225"/>
      <c r="X55" s="225"/>
      <c r="Y55" s="225"/>
      <c r="Z55" s="225"/>
      <c r="AA55" s="225"/>
      <c r="AB55" s="225"/>
      <c r="AC55" s="225"/>
      <c r="AD55" s="5">
        <v>141.69999999999999</v>
      </c>
      <c r="AE55" s="5">
        <v>144.80000000000001</v>
      </c>
      <c r="AF55" s="5">
        <v>187.9</v>
      </c>
      <c r="AG55" s="5">
        <v>181</v>
      </c>
      <c r="AH55" s="5">
        <v>163.1</v>
      </c>
      <c r="AI55" s="5">
        <v>144.4</v>
      </c>
      <c r="AJ55" s="5">
        <v>141.9</v>
      </c>
      <c r="AK55" s="5">
        <v>140</v>
      </c>
      <c r="AL55" s="5">
        <v>124.2</v>
      </c>
      <c r="AM55" s="5">
        <v>123.6</v>
      </c>
      <c r="AN55" s="5">
        <v>124.8</v>
      </c>
      <c r="AO55" s="5">
        <v>131.9</v>
      </c>
      <c r="AP55" s="5">
        <f t="shared" si="1"/>
        <v>1749.3</v>
      </c>
    </row>
    <row r="56" spans="1:42" x14ac:dyDescent="0.25">
      <c r="A56" s="13">
        <v>53</v>
      </c>
      <c r="B56" s="14" t="s">
        <v>62</v>
      </c>
      <c r="C56" s="14" t="s">
        <v>62</v>
      </c>
      <c r="D56" s="15">
        <v>116.11840106003015</v>
      </c>
      <c r="E56" s="15">
        <v>121.16777086320661</v>
      </c>
      <c r="F56" s="15">
        <v>151.19668943751788</v>
      </c>
      <c r="G56" s="15">
        <v>135.15641071244801</v>
      </c>
      <c r="H56" s="15">
        <v>132.37647517515842</v>
      </c>
      <c r="I56" s="15">
        <v>114.84978740618124</v>
      </c>
      <c r="J56" s="15">
        <v>115.80791827135658</v>
      </c>
      <c r="K56" s="15">
        <v>121.30257530598084</v>
      </c>
      <c r="L56" s="15">
        <v>113.78601050221526</v>
      </c>
      <c r="M56" s="15">
        <v>119.96916945679372</v>
      </c>
      <c r="N56" s="15">
        <v>108.83996585078853</v>
      </c>
      <c r="O56" s="15">
        <v>108.3430977730801</v>
      </c>
      <c r="P56" s="15">
        <f t="shared" si="0"/>
        <v>1121.7620387340951</v>
      </c>
      <c r="Q56" s="225"/>
      <c r="R56" s="225"/>
      <c r="S56" s="225"/>
      <c r="T56" s="225"/>
      <c r="U56" s="225"/>
      <c r="V56" s="225"/>
      <c r="W56" s="225"/>
      <c r="X56" s="225"/>
      <c r="Y56" s="225"/>
      <c r="Z56" s="225"/>
      <c r="AA56" s="225"/>
      <c r="AB56" s="225"/>
      <c r="AC56" s="225"/>
      <c r="AD56" s="5">
        <v>140.19999999999999</v>
      </c>
      <c r="AE56" s="5">
        <v>140.9</v>
      </c>
      <c r="AF56" s="5">
        <v>168.8</v>
      </c>
      <c r="AG56" s="5">
        <v>136.19999999999999</v>
      </c>
      <c r="AH56" s="5">
        <v>135.69999999999999</v>
      </c>
      <c r="AI56" s="5">
        <v>107.5</v>
      </c>
      <c r="AJ56" s="5">
        <v>102.1</v>
      </c>
      <c r="AK56" s="5">
        <v>122.6</v>
      </c>
      <c r="AL56" s="5">
        <v>108.1</v>
      </c>
      <c r="AM56" s="5">
        <v>120.4</v>
      </c>
      <c r="AN56" s="5">
        <v>134.19999999999999</v>
      </c>
      <c r="AO56" s="5">
        <v>146.9</v>
      </c>
      <c r="AP56" s="5">
        <f t="shared" si="1"/>
        <v>1563.6000000000001</v>
      </c>
    </row>
    <row r="57" spans="1:42" x14ac:dyDescent="0.25">
      <c r="A57" s="13">
        <v>54</v>
      </c>
      <c r="B57" s="14" t="s">
        <v>63</v>
      </c>
      <c r="C57" s="14" t="s">
        <v>63</v>
      </c>
      <c r="D57" s="15">
        <v>124.18763762878626</v>
      </c>
      <c r="E57" s="15">
        <v>127.24996413308895</v>
      </c>
      <c r="F57" s="15">
        <v>160.26717150784918</v>
      </c>
      <c r="G57" s="15">
        <v>160.20636045619452</v>
      </c>
      <c r="H57" s="15">
        <v>149.69358392990972</v>
      </c>
      <c r="I57" s="15">
        <v>134.11463808950626</v>
      </c>
      <c r="J57" s="15">
        <v>135.34560061588911</v>
      </c>
      <c r="K57" s="15">
        <v>129.18819095358765</v>
      </c>
      <c r="L57" s="15">
        <v>118.42727284697114</v>
      </c>
      <c r="M57" s="15">
        <v>123.8273556719536</v>
      </c>
      <c r="N57" s="15">
        <v>122.69778005024051</v>
      </c>
      <c r="O57" s="15">
        <v>124.19389574502749</v>
      </c>
      <c r="P57" s="15">
        <f t="shared" si="0"/>
        <v>1238.6804201617826</v>
      </c>
      <c r="Q57" s="225"/>
      <c r="R57" s="225"/>
      <c r="S57" s="225"/>
      <c r="T57" s="225"/>
      <c r="U57" s="225"/>
      <c r="V57" s="225"/>
      <c r="W57" s="225"/>
      <c r="X57" s="225"/>
      <c r="Y57" s="225"/>
      <c r="Z57" s="225"/>
      <c r="AA57" s="225"/>
      <c r="AB57" s="225"/>
      <c r="AC57" s="225"/>
      <c r="AD57" s="5">
        <v>143.19999999999999</v>
      </c>
      <c r="AE57" s="5">
        <v>142.1</v>
      </c>
      <c r="AF57" s="5">
        <v>178.8</v>
      </c>
      <c r="AG57" s="5">
        <v>175.2</v>
      </c>
      <c r="AH57" s="5">
        <v>162.30000000000001</v>
      </c>
      <c r="AI57" s="5">
        <v>153.1</v>
      </c>
      <c r="AJ57" s="5">
        <v>153.4</v>
      </c>
      <c r="AK57" s="5">
        <v>152.9</v>
      </c>
      <c r="AL57" s="5">
        <v>133.1</v>
      </c>
      <c r="AM57" s="5">
        <v>127.6</v>
      </c>
      <c r="AN57" s="5">
        <v>135.80000000000001</v>
      </c>
      <c r="AO57" s="5">
        <v>150.5</v>
      </c>
      <c r="AP57" s="5">
        <f t="shared" si="1"/>
        <v>1807.9999999999998</v>
      </c>
    </row>
    <row r="58" spans="1:42" x14ac:dyDescent="0.25">
      <c r="A58" s="13">
        <v>55</v>
      </c>
      <c r="B58" s="14" t="s">
        <v>64</v>
      </c>
      <c r="C58" s="14" t="s">
        <v>63</v>
      </c>
      <c r="D58" s="15">
        <v>122.49272465595776</v>
      </c>
      <c r="E58" s="15">
        <v>123.73690943310909</v>
      </c>
      <c r="F58" s="15">
        <v>154.70702520350883</v>
      </c>
      <c r="G58" s="15">
        <v>155.62448073798879</v>
      </c>
      <c r="H58" s="15">
        <v>149.23763403888256</v>
      </c>
      <c r="I58" s="15">
        <v>137.20251104491774</v>
      </c>
      <c r="J58" s="15">
        <v>137.36663331657292</v>
      </c>
      <c r="K58" s="15">
        <v>133.89311144207548</v>
      </c>
      <c r="L58" s="15">
        <v>117.23499949593537</v>
      </c>
      <c r="M58" s="15">
        <v>120.66637108196328</v>
      </c>
      <c r="N58" s="15">
        <v>127.8486978266104</v>
      </c>
      <c r="O58" s="15">
        <v>132.94091653569268</v>
      </c>
      <c r="P58" s="15">
        <f t="shared" si="0"/>
        <v>1231.4960293689487</v>
      </c>
      <c r="Q58" s="225"/>
      <c r="R58" s="225"/>
      <c r="S58" s="225"/>
      <c r="T58" s="225"/>
      <c r="U58" s="225"/>
      <c r="V58" s="225"/>
      <c r="W58" s="225"/>
      <c r="X58" s="225"/>
      <c r="Y58" s="225"/>
      <c r="Z58" s="225"/>
      <c r="AA58" s="225"/>
      <c r="AB58" s="225"/>
      <c r="AC58" s="225"/>
      <c r="AD58" s="5" t="s">
        <v>250</v>
      </c>
      <c r="AE58" s="5">
        <v>0</v>
      </c>
      <c r="AF58" s="5">
        <v>0</v>
      </c>
      <c r="AG58" s="5">
        <v>0</v>
      </c>
      <c r="AH58" s="5">
        <v>0</v>
      </c>
      <c r="AI58" s="5">
        <v>0</v>
      </c>
      <c r="AJ58" s="5">
        <v>0</v>
      </c>
      <c r="AK58" s="5">
        <v>0</v>
      </c>
      <c r="AL58" s="5">
        <v>0</v>
      </c>
      <c r="AM58" s="5">
        <v>0</v>
      </c>
      <c r="AN58" s="5">
        <v>0</v>
      </c>
      <c r="AO58" s="5">
        <v>0</v>
      </c>
      <c r="AP58" s="5">
        <f t="shared" si="1"/>
        <v>0</v>
      </c>
    </row>
    <row r="59" spans="1:42" x14ac:dyDescent="0.25">
      <c r="A59" s="13">
        <v>56</v>
      </c>
      <c r="B59" s="14" t="s">
        <v>65</v>
      </c>
      <c r="C59" s="14" t="s">
        <v>63</v>
      </c>
      <c r="D59" s="15">
        <v>121.97645013595755</v>
      </c>
      <c r="E59" s="15">
        <v>122.13768004864588</v>
      </c>
      <c r="F59" s="15">
        <v>149.1275980718911</v>
      </c>
      <c r="G59" s="15">
        <v>147.21783844031194</v>
      </c>
      <c r="H59" s="15">
        <v>135.83311685325882</v>
      </c>
      <c r="I59" s="15">
        <v>126.53328804582563</v>
      </c>
      <c r="J59" s="15">
        <v>128.37065231143015</v>
      </c>
      <c r="K59" s="15">
        <v>127.46297432856981</v>
      </c>
      <c r="L59" s="15">
        <v>109.39881521975511</v>
      </c>
      <c r="M59" s="15">
        <v>107.53781907748758</v>
      </c>
      <c r="N59" s="15">
        <v>113.671409073394</v>
      </c>
      <c r="O59" s="15">
        <v>127.15435175379505</v>
      </c>
      <c r="P59" s="15">
        <f t="shared" si="0"/>
        <v>1168.0584134556459</v>
      </c>
      <c r="Q59" s="225"/>
      <c r="R59" s="225"/>
      <c r="S59" s="225"/>
      <c r="T59" s="225"/>
      <c r="U59" s="225"/>
      <c r="V59" s="225"/>
      <c r="W59" s="225"/>
      <c r="X59" s="225"/>
      <c r="Y59" s="225"/>
      <c r="Z59" s="225"/>
      <c r="AA59" s="225"/>
      <c r="AB59" s="225"/>
      <c r="AC59" s="225"/>
      <c r="AD59" s="5">
        <v>137.9</v>
      </c>
      <c r="AE59" s="5">
        <v>143.69999999999999</v>
      </c>
      <c r="AF59" s="5">
        <v>178.8</v>
      </c>
      <c r="AG59" s="5">
        <v>174.1</v>
      </c>
      <c r="AH59" s="5">
        <v>164.7</v>
      </c>
      <c r="AI59" s="5">
        <v>161.80000000000001</v>
      </c>
      <c r="AJ59" s="5">
        <v>159.9</v>
      </c>
      <c r="AK59" s="5">
        <v>160.4</v>
      </c>
      <c r="AL59" s="5">
        <v>131.1</v>
      </c>
      <c r="AM59" s="5">
        <v>114.9</v>
      </c>
      <c r="AN59" s="5">
        <v>129.1</v>
      </c>
      <c r="AO59" s="5">
        <v>144.30000000000001</v>
      </c>
      <c r="AP59" s="5">
        <f t="shared" si="1"/>
        <v>1800.7</v>
      </c>
    </row>
    <row r="60" spans="1:42" x14ac:dyDescent="0.25">
      <c r="A60" s="13">
        <v>57</v>
      </c>
      <c r="B60" s="14" t="s">
        <v>66</v>
      </c>
      <c r="C60" s="14" t="s">
        <v>63</v>
      </c>
      <c r="D60" s="15">
        <v>123.24181125668738</v>
      </c>
      <c r="E60" s="15">
        <v>123.90416996243636</v>
      </c>
      <c r="F60" s="15">
        <v>154.91567140236725</v>
      </c>
      <c r="G60" s="15">
        <v>154.32394101183081</v>
      </c>
      <c r="H60" s="15">
        <v>140.1617374704756</v>
      </c>
      <c r="I60" s="15">
        <v>129.30570981331888</v>
      </c>
      <c r="J60" s="15">
        <v>132.63395040420909</v>
      </c>
      <c r="K60" s="15">
        <v>128.64280046543197</v>
      </c>
      <c r="L60" s="15">
        <v>110.32739138319093</v>
      </c>
      <c r="M60" s="15">
        <v>116.34094796441732</v>
      </c>
      <c r="N60" s="15">
        <v>119.19821173129965</v>
      </c>
      <c r="O60" s="15">
        <v>129.67158762086717</v>
      </c>
      <c r="P60" s="15">
        <f t="shared" si="0"/>
        <v>1197.4571831699482</v>
      </c>
      <c r="Q60" s="225"/>
      <c r="R60" s="225"/>
      <c r="S60" s="225"/>
      <c r="T60" s="225"/>
      <c r="U60" s="225"/>
      <c r="V60" s="225"/>
      <c r="W60" s="225"/>
      <c r="X60" s="225"/>
      <c r="Y60" s="225"/>
      <c r="Z60" s="225"/>
      <c r="AA60" s="225"/>
      <c r="AB60" s="225"/>
      <c r="AC60" s="225"/>
      <c r="AD60" s="5" t="s">
        <v>250</v>
      </c>
      <c r="AE60" s="5">
        <v>0</v>
      </c>
      <c r="AF60" s="5">
        <v>0</v>
      </c>
      <c r="AG60" s="5">
        <v>0</v>
      </c>
      <c r="AH60" s="5">
        <v>0</v>
      </c>
      <c r="AI60" s="5">
        <v>0</v>
      </c>
      <c r="AJ60" s="5">
        <v>0</v>
      </c>
      <c r="AK60" s="5">
        <v>0</v>
      </c>
      <c r="AL60" s="5">
        <v>0</v>
      </c>
      <c r="AM60" s="5">
        <v>0</v>
      </c>
      <c r="AN60" s="5">
        <v>0</v>
      </c>
      <c r="AO60" s="5">
        <v>0</v>
      </c>
      <c r="AP60" s="5">
        <f t="shared" si="1"/>
        <v>0</v>
      </c>
    </row>
    <row r="61" spans="1:42" x14ac:dyDescent="0.25">
      <c r="A61" s="13">
        <v>58</v>
      </c>
      <c r="B61" s="14" t="s">
        <v>67</v>
      </c>
      <c r="C61" s="14" t="s">
        <v>63</v>
      </c>
      <c r="D61" s="15">
        <v>124.94653383177902</v>
      </c>
      <c r="E61" s="15">
        <v>125.55370955172833</v>
      </c>
      <c r="F61" s="15">
        <v>155.65764789060492</v>
      </c>
      <c r="G61" s="15">
        <v>155.3686860584464</v>
      </c>
      <c r="H61" s="15">
        <v>145.68911071931689</v>
      </c>
      <c r="I61" s="15">
        <v>132.06683933310103</v>
      </c>
      <c r="J61" s="15">
        <v>133.27439709709827</v>
      </c>
      <c r="K61" s="15">
        <v>129.59377600085173</v>
      </c>
      <c r="L61" s="15">
        <v>111.13790044554742</v>
      </c>
      <c r="M61" s="15">
        <v>113.55496833612345</v>
      </c>
      <c r="N61" s="15">
        <v>118.73086857055175</v>
      </c>
      <c r="O61" s="15">
        <v>126.46299973836454</v>
      </c>
      <c r="P61" s="15">
        <f t="shared" si="0"/>
        <v>1213.2886009284739</v>
      </c>
      <c r="Q61" s="225"/>
      <c r="R61" s="225"/>
      <c r="S61" s="225"/>
      <c r="T61" s="225"/>
      <c r="U61" s="225"/>
      <c r="V61" s="225"/>
      <c r="W61" s="225"/>
      <c r="X61" s="225"/>
      <c r="Y61" s="225"/>
      <c r="Z61" s="225"/>
      <c r="AA61" s="225"/>
      <c r="AB61" s="225"/>
      <c r="AC61" s="225"/>
      <c r="AD61" s="5" t="s">
        <v>251</v>
      </c>
      <c r="AE61" s="5" t="s">
        <v>251</v>
      </c>
      <c r="AF61" s="5" t="s">
        <v>251</v>
      </c>
      <c r="AG61" s="5" t="s">
        <v>251</v>
      </c>
      <c r="AH61" s="5" t="s">
        <v>251</v>
      </c>
      <c r="AI61" s="5" t="s">
        <v>251</v>
      </c>
      <c r="AJ61" s="5" t="s">
        <v>251</v>
      </c>
      <c r="AK61" s="5" t="s">
        <v>251</v>
      </c>
      <c r="AL61" s="5" t="s">
        <v>251</v>
      </c>
      <c r="AM61" s="5" t="s">
        <v>251</v>
      </c>
      <c r="AN61" s="5" t="s">
        <v>251</v>
      </c>
      <c r="AO61" s="5" t="s">
        <v>251</v>
      </c>
      <c r="AP61" s="5">
        <f t="shared" si="1"/>
        <v>0</v>
      </c>
    </row>
    <row r="62" spans="1:42" x14ac:dyDescent="0.25">
      <c r="A62" s="13">
        <v>59</v>
      </c>
      <c r="B62" s="14" t="s">
        <v>68</v>
      </c>
      <c r="C62" s="14" t="s">
        <v>68</v>
      </c>
      <c r="D62" s="15">
        <v>116.18869976236002</v>
      </c>
      <c r="E62" s="15">
        <v>122.89290731761812</v>
      </c>
      <c r="F62" s="15">
        <v>151.55277227873933</v>
      </c>
      <c r="G62" s="15">
        <v>149.57958156424795</v>
      </c>
      <c r="H62" s="15">
        <v>137.89828660366445</v>
      </c>
      <c r="I62" s="15">
        <v>127.7204733442163</v>
      </c>
      <c r="J62" s="15">
        <v>128.71535783975477</v>
      </c>
      <c r="K62" s="15">
        <v>127.2495868740308</v>
      </c>
      <c r="L62" s="15">
        <v>109.8612488978619</v>
      </c>
      <c r="M62" s="15">
        <v>112.41469789251215</v>
      </c>
      <c r="N62" s="15">
        <v>111.86835587441404</v>
      </c>
      <c r="O62" s="15">
        <v>113.97767554830654</v>
      </c>
      <c r="P62" s="15">
        <f t="shared" si="0"/>
        <v>1171.6589144824939</v>
      </c>
      <c r="Q62" s="225"/>
      <c r="R62" s="225"/>
      <c r="S62" s="225"/>
      <c r="T62" s="225"/>
      <c r="U62" s="225"/>
      <c r="V62" s="225"/>
      <c r="W62" s="225"/>
      <c r="X62" s="225"/>
      <c r="Y62" s="225"/>
      <c r="Z62" s="225"/>
      <c r="AA62" s="225"/>
      <c r="AB62" s="225"/>
      <c r="AC62" s="225"/>
      <c r="AD62" s="5">
        <v>139.9</v>
      </c>
      <c r="AE62" s="5">
        <v>140.4</v>
      </c>
      <c r="AF62" s="5">
        <v>170.8</v>
      </c>
      <c r="AG62" s="5">
        <v>169.6</v>
      </c>
      <c r="AH62" s="5">
        <v>148.5</v>
      </c>
      <c r="AI62" s="5">
        <v>141.69999999999999</v>
      </c>
      <c r="AJ62" s="5">
        <v>147.6</v>
      </c>
      <c r="AK62" s="5">
        <v>146.30000000000001</v>
      </c>
      <c r="AL62" s="5">
        <v>115.2</v>
      </c>
      <c r="AM62" s="5">
        <v>120</v>
      </c>
      <c r="AN62" s="5">
        <v>140.69999999999999</v>
      </c>
      <c r="AO62" s="5">
        <v>151.80000000000001</v>
      </c>
      <c r="AP62" s="5">
        <f t="shared" si="1"/>
        <v>1732.5</v>
      </c>
    </row>
    <row r="63" spans="1:42" x14ac:dyDescent="0.25">
      <c r="A63" s="13">
        <v>60</v>
      </c>
      <c r="B63" s="14" t="s">
        <v>69</v>
      </c>
      <c r="C63" s="14" t="s">
        <v>69</v>
      </c>
      <c r="D63" s="15">
        <v>118.2116633098849</v>
      </c>
      <c r="E63" s="15">
        <v>115.95102886617423</v>
      </c>
      <c r="F63" s="15">
        <v>136.14996917754024</v>
      </c>
      <c r="G63" s="15">
        <v>136.43058682629265</v>
      </c>
      <c r="H63" s="15">
        <v>119.95880567346858</v>
      </c>
      <c r="I63" s="15">
        <v>100.32532148057108</v>
      </c>
      <c r="J63" s="15">
        <v>105.00971732629044</v>
      </c>
      <c r="K63" s="15">
        <v>103.82125563769065</v>
      </c>
      <c r="L63" s="15">
        <v>97.209823320113955</v>
      </c>
      <c r="M63" s="15">
        <v>108.99967619363116</v>
      </c>
      <c r="N63" s="15">
        <v>114.37751374885707</v>
      </c>
      <c r="O63" s="15">
        <v>118.91053866672527</v>
      </c>
      <c r="P63" s="15">
        <f t="shared" si="0"/>
        <v>1033.0681716180268</v>
      </c>
      <c r="Q63" s="225"/>
      <c r="R63" s="225"/>
      <c r="S63" s="225"/>
      <c r="T63" s="225"/>
      <c r="U63" s="225"/>
      <c r="V63" s="225"/>
      <c r="W63" s="225"/>
      <c r="X63" s="225"/>
      <c r="Y63" s="225"/>
      <c r="Z63" s="225"/>
      <c r="AA63" s="225"/>
      <c r="AB63" s="225"/>
      <c r="AC63" s="225"/>
      <c r="AD63" s="5">
        <v>147.4</v>
      </c>
      <c r="AE63" s="5">
        <v>131.19999999999999</v>
      </c>
      <c r="AF63" s="5">
        <v>153.19999999999999</v>
      </c>
      <c r="AG63" s="5">
        <v>141.30000000000001</v>
      </c>
      <c r="AH63" s="5">
        <v>124</v>
      </c>
      <c r="AI63" s="5">
        <v>104.1</v>
      </c>
      <c r="AJ63" s="5">
        <v>110.4</v>
      </c>
      <c r="AK63" s="5">
        <v>104.2</v>
      </c>
      <c r="AL63" s="5">
        <v>93.9</v>
      </c>
      <c r="AM63" s="5">
        <v>118.4</v>
      </c>
      <c r="AN63" s="5">
        <v>141.6</v>
      </c>
      <c r="AO63" s="5">
        <v>155.19999999999999</v>
      </c>
      <c r="AP63" s="5">
        <f t="shared" si="1"/>
        <v>1524.9</v>
      </c>
    </row>
    <row r="64" spans="1:42" x14ac:dyDescent="0.25">
      <c r="A64" s="13">
        <v>61</v>
      </c>
      <c r="B64" s="14" t="s">
        <v>70</v>
      </c>
      <c r="C64" s="14" t="s">
        <v>69</v>
      </c>
      <c r="D64" s="15">
        <v>120.96100195041245</v>
      </c>
      <c r="E64" s="15">
        <v>118.07510099983732</v>
      </c>
      <c r="F64" s="15">
        <v>142.93262793404347</v>
      </c>
      <c r="G64" s="15">
        <v>142.59799219462516</v>
      </c>
      <c r="H64" s="15">
        <v>134.02054391444196</v>
      </c>
      <c r="I64" s="15">
        <v>109.4438567456418</v>
      </c>
      <c r="J64" s="15">
        <v>112.6013896339671</v>
      </c>
      <c r="K64" s="15">
        <v>108.89417105069427</v>
      </c>
      <c r="L64" s="15">
        <v>107.26956179469089</v>
      </c>
      <c r="M64" s="15">
        <v>116.65482078356838</v>
      </c>
      <c r="N64" s="15">
        <v>118.07230526523441</v>
      </c>
      <c r="O64" s="15">
        <v>120.61389075819355</v>
      </c>
      <c r="P64" s="15">
        <f t="shared" si="0"/>
        <v>1096.7962462183543</v>
      </c>
      <c r="Q64" s="225"/>
      <c r="R64" s="225"/>
      <c r="S64" s="225"/>
      <c r="T64" s="225"/>
      <c r="U64" s="225"/>
      <c r="V64" s="225"/>
      <c r="W64" s="225"/>
      <c r="X64" s="225"/>
      <c r="Y64" s="225"/>
      <c r="Z64" s="225"/>
      <c r="AA64" s="225"/>
      <c r="AB64" s="225"/>
      <c r="AC64" s="225"/>
      <c r="AD64" s="5">
        <v>142</v>
      </c>
      <c r="AE64" s="5">
        <v>132</v>
      </c>
      <c r="AF64" s="5">
        <v>155.9</v>
      </c>
      <c r="AG64" s="5">
        <v>149.1</v>
      </c>
      <c r="AH64" s="5">
        <v>136</v>
      </c>
      <c r="AI64" s="5">
        <v>99.7</v>
      </c>
      <c r="AJ64" s="5">
        <v>103.6</v>
      </c>
      <c r="AK64" s="5">
        <v>99.5</v>
      </c>
      <c r="AL64" s="5">
        <v>101.5</v>
      </c>
      <c r="AM64" s="5">
        <v>110.6</v>
      </c>
      <c r="AN64" s="5">
        <v>129.4</v>
      </c>
      <c r="AO64" s="5">
        <v>144.30000000000001</v>
      </c>
      <c r="AP64" s="5">
        <f t="shared" si="1"/>
        <v>1503.6000000000001</v>
      </c>
    </row>
    <row r="65" spans="1:42" x14ac:dyDescent="0.25">
      <c r="A65" s="13">
        <v>62</v>
      </c>
      <c r="B65" s="14" t="s">
        <v>71</v>
      </c>
      <c r="C65" s="14" t="s">
        <v>71</v>
      </c>
      <c r="D65" s="15">
        <v>112.95351062731331</v>
      </c>
      <c r="E65" s="15">
        <v>122.1602932460404</v>
      </c>
      <c r="F65" s="15">
        <v>155.86283100567852</v>
      </c>
      <c r="G65" s="15">
        <v>158.09162847661008</v>
      </c>
      <c r="H65" s="15">
        <v>147.3772863743836</v>
      </c>
      <c r="I65" s="15">
        <v>124.43175309466363</v>
      </c>
      <c r="J65" s="15">
        <v>125.75987775445631</v>
      </c>
      <c r="K65" s="15">
        <v>119.69008662442046</v>
      </c>
      <c r="L65" s="15">
        <v>112.69193194016668</v>
      </c>
      <c r="M65" s="15">
        <v>113.01226020383112</v>
      </c>
      <c r="N65" s="15">
        <v>109.16533872130637</v>
      </c>
      <c r="O65" s="15">
        <v>105.4155834170293</v>
      </c>
      <c r="P65" s="15">
        <f t="shared" si="0"/>
        <v>1179.0191991437332</v>
      </c>
      <c r="Q65" s="225"/>
      <c r="R65" s="225"/>
      <c r="S65" s="225"/>
      <c r="T65" s="225"/>
      <c r="U65" s="225"/>
      <c r="V65" s="225"/>
      <c r="W65" s="225"/>
      <c r="X65" s="225"/>
      <c r="Y65" s="225"/>
      <c r="Z65" s="225"/>
      <c r="AA65" s="225"/>
      <c r="AB65" s="225"/>
      <c r="AC65" s="225"/>
      <c r="AD65" s="5">
        <v>118</v>
      </c>
      <c r="AE65" s="5">
        <v>128.6</v>
      </c>
      <c r="AF65" s="5">
        <v>170.3</v>
      </c>
      <c r="AG65" s="5">
        <v>166.4</v>
      </c>
      <c r="AH65" s="5">
        <v>160</v>
      </c>
      <c r="AI65" s="5">
        <v>132.80000000000001</v>
      </c>
      <c r="AJ65" s="5">
        <v>132.5</v>
      </c>
      <c r="AK65" s="5">
        <v>126.1</v>
      </c>
      <c r="AL65" s="5">
        <v>118.7</v>
      </c>
      <c r="AM65" s="5">
        <v>102.1</v>
      </c>
      <c r="AN65" s="5">
        <v>103.9</v>
      </c>
      <c r="AO65" s="5">
        <v>114</v>
      </c>
      <c r="AP65" s="5">
        <f t="shared" si="1"/>
        <v>1573.3999999999999</v>
      </c>
    </row>
    <row r="66" spans="1:42" x14ac:dyDescent="0.25">
      <c r="A66" s="13">
        <v>63</v>
      </c>
      <c r="B66" s="14" t="s">
        <v>72</v>
      </c>
      <c r="C66" s="14" t="s">
        <v>72</v>
      </c>
      <c r="D66" s="15">
        <v>116.58941493047975</v>
      </c>
      <c r="E66" s="15">
        <v>117.69100205173079</v>
      </c>
      <c r="F66" s="15">
        <v>147.30409069028809</v>
      </c>
      <c r="G66" s="15">
        <v>151.04516023615739</v>
      </c>
      <c r="H66" s="15">
        <v>144.23824971154718</v>
      </c>
      <c r="I66" s="15">
        <v>125.72244746020472</v>
      </c>
      <c r="J66" s="15">
        <v>131.38526197358652</v>
      </c>
      <c r="K66" s="15">
        <v>128.19454395828419</v>
      </c>
      <c r="L66" s="15">
        <v>122.5784448519972</v>
      </c>
      <c r="M66" s="15">
        <v>118.71912381603445</v>
      </c>
      <c r="N66" s="15">
        <v>119.50298332857254</v>
      </c>
      <c r="O66" s="15">
        <v>124.93611877225709</v>
      </c>
      <c r="P66" s="15">
        <f t="shared" si="0"/>
        <v>1184.7486158642757</v>
      </c>
      <c r="Q66" s="225"/>
      <c r="R66" s="225"/>
      <c r="S66" s="225"/>
      <c r="T66" s="225"/>
      <c r="U66" s="225"/>
      <c r="V66" s="225"/>
      <c r="W66" s="225"/>
      <c r="X66" s="225"/>
      <c r="Y66" s="225"/>
      <c r="Z66" s="225"/>
      <c r="AA66" s="225"/>
      <c r="AB66" s="225"/>
      <c r="AC66" s="225"/>
      <c r="AD66" s="5">
        <v>139</v>
      </c>
      <c r="AE66" s="5">
        <v>132.9</v>
      </c>
      <c r="AF66" s="5">
        <v>165.7</v>
      </c>
      <c r="AG66" s="5">
        <v>173.2</v>
      </c>
      <c r="AH66" s="5">
        <v>163.9</v>
      </c>
      <c r="AI66" s="5">
        <v>138.5</v>
      </c>
      <c r="AJ66" s="5">
        <v>144.4</v>
      </c>
      <c r="AK66" s="5">
        <v>134</v>
      </c>
      <c r="AL66" s="5">
        <v>130.69999999999999</v>
      </c>
      <c r="AM66" s="5">
        <v>120.9</v>
      </c>
      <c r="AN66" s="5">
        <v>137.6</v>
      </c>
      <c r="AO66" s="5">
        <v>151.9</v>
      </c>
      <c r="AP66" s="5">
        <f t="shared" si="1"/>
        <v>1732.7</v>
      </c>
    </row>
    <row r="67" spans="1:42" x14ac:dyDescent="0.25">
      <c r="A67" s="13">
        <v>64</v>
      </c>
      <c r="B67" s="14" t="s">
        <v>73</v>
      </c>
      <c r="C67" s="14" t="s">
        <v>72</v>
      </c>
      <c r="D67" s="15">
        <v>117.31929662452302</v>
      </c>
      <c r="E67" s="15">
        <v>124.47525461163616</v>
      </c>
      <c r="F67" s="15">
        <v>150.93994305840675</v>
      </c>
      <c r="G67" s="15">
        <v>149.94110216590519</v>
      </c>
      <c r="H67" s="15">
        <v>139.83360438359614</v>
      </c>
      <c r="I67" s="15">
        <v>117.51969678852005</v>
      </c>
      <c r="J67" s="15">
        <v>122.45201095480255</v>
      </c>
      <c r="K67" s="15">
        <v>120.27509630057979</v>
      </c>
      <c r="L67" s="15">
        <v>112.21663738134268</v>
      </c>
      <c r="M67" s="15">
        <v>111.93216209993624</v>
      </c>
      <c r="N67" s="15">
        <v>109.21436315143558</v>
      </c>
      <c r="O67" s="15">
        <v>114.76299304857166</v>
      </c>
      <c r="P67" s="15">
        <f t="shared" si="0"/>
        <v>1154.9726422693122</v>
      </c>
      <c r="Q67" s="225"/>
      <c r="R67" s="225"/>
      <c r="S67" s="225"/>
      <c r="T67" s="225"/>
      <c r="U67" s="225"/>
      <c r="V67" s="225"/>
      <c r="W67" s="225"/>
      <c r="X67" s="225"/>
      <c r="Y67" s="225"/>
      <c r="Z67" s="225"/>
      <c r="AA67" s="225"/>
      <c r="AB67" s="225"/>
      <c r="AC67" s="225"/>
      <c r="AD67" s="5">
        <v>132.4</v>
      </c>
      <c r="AE67" s="5">
        <v>139.9</v>
      </c>
      <c r="AF67" s="5">
        <v>172.7</v>
      </c>
      <c r="AG67" s="5">
        <v>172.7</v>
      </c>
      <c r="AH67" s="5">
        <v>165.1</v>
      </c>
      <c r="AI67" s="5">
        <v>143.4</v>
      </c>
      <c r="AJ67" s="5">
        <v>143.80000000000001</v>
      </c>
      <c r="AK67" s="5">
        <v>140.19999999999999</v>
      </c>
      <c r="AL67" s="5">
        <v>129.1</v>
      </c>
      <c r="AM67" s="5">
        <v>121.2</v>
      </c>
      <c r="AN67" s="5">
        <v>125.4</v>
      </c>
      <c r="AO67" s="5">
        <v>139.69999999999999</v>
      </c>
      <c r="AP67" s="5">
        <f t="shared" si="1"/>
        <v>1725.6000000000001</v>
      </c>
    </row>
    <row r="68" spans="1:42" x14ac:dyDescent="0.25">
      <c r="A68" s="13">
        <v>65</v>
      </c>
      <c r="B68" s="14" t="s">
        <v>74</v>
      </c>
      <c r="C68" s="14" t="s">
        <v>74</v>
      </c>
      <c r="D68" s="15">
        <v>117.29431543614409</v>
      </c>
      <c r="E68" s="15">
        <v>120.54048013104753</v>
      </c>
      <c r="F68" s="15">
        <v>149.3985245320462</v>
      </c>
      <c r="G68" s="15">
        <v>148.54475463862289</v>
      </c>
      <c r="H68" s="15">
        <v>137.07524779129437</v>
      </c>
      <c r="I68" s="15">
        <v>117.92000699798119</v>
      </c>
      <c r="J68" s="15">
        <v>122.34751144017235</v>
      </c>
      <c r="K68" s="15">
        <v>119.24289009823731</v>
      </c>
      <c r="L68" s="15">
        <v>116.18913840255638</v>
      </c>
      <c r="M68" s="15">
        <v>116.58600039155982</v>
      </c>
      <c r="N68" s="15">
        <v>106.19770735797151</v>
      </c>
      <c r="O68" s="15">
        <v>112.44912013010466</v>
      </c>
      <c r="P68" s="15">
        <f t="shared" si="0"/>
        <v>1148.5528694681022</v>
      </c>
      <c r="Q68" s="225"/>
      <c r="R68" s="225"/>
      <c r="S68" s="225"/>
      <c r="T68" s="225"/>
      <c r="U68" s="225"/>
      <c r="V68" s="225"/>
      <c r="W68" s="225"/>
      <c r="X68" s="225"/>
      <c r="Y68" s="225"/>
      <c r="Z68" s="225"/>
      <c r="AA68" s="225"/>
      <c r="AB68" s="225"/>
      <c r="AC68" s="225"/>
      <c r="AD68" s="5">
        <v>112.4</v>
      </c>
      <c r="AE68" s="5">
        <v>114.4</v>
      </c>
      <c r="AF68" s="5">
        <v>145.19999999999999</v>
      </c>
      <c r="AG68" s="5">
        <v>145.30000000000001</v>
      </c>
      <c r="AH68" s="5">
        <v>128.19999999999999</v>
      </c>
      <c r="AI68" s="5">
        <v>109.7</v>
      </c>
      <c r="AJ68" s="5">
        <v>112.6</v>
      </c>
      <c r="AK68" s="5">
        <v>108.1</v>
      </c>
      <c r="AL68" s="5">
        <v>109</v>
      </c>
      <c r="AM68" s="5">
        <v>100.4</v>
      </c>
      <c r="AN68" s="5">
        <v>92.8</v>
      </c>
      <c r="AO68" s="5">
        <v>102.5</v>
      </c>
      <c r="AP68" s="5">
        <f t="shared" si="1"/>
        <v>1380.6000000000001</v>
      </c>
    </row>
    <row r="69" spans="1:42" x14ac:dyDescent="0.25">
      <c r="A69" s="13">
        <v>66</v>
      </c>
      <c r="B69" s="19" t="s">
        <v>75</v>
      </c>
      <c r="C69" s="19" t="s">
        <v>75</v>
      </c>
      <c r="D69" s="15">
        <v>116.75239331320466</v>
      </c>
      <c r="E69" s="15">
        <v>124.62188646322323</v>
      </c>
      <c r="F69" s="15">
        <v>146.24483625925734</v>
      </c>
      <c r="G69" s="15">
        <v>139.36088288044724</v>
      </c>
      <c r="H69" s="15">
        <v>128.2358160114953</v>
      </c>
      <c r="I69" s="15">
        <v>113.72754117007767</v>
      </c>
      <c r="J69" s="15">
        <v>119.74225321853892</v>
      </c>
      <c r="K69" s="15">
        <v>120.27640083669667</v>
      </c>
      <c r="L69" s="15">
        <v>110.89657274860596</v>
      </c>
      <c r="M69" s="15">
        <v>104.85215065918877</v>
      </c>
      <c r="N69" s="15">
        <v>89.74442437041688</v>
      </c>
      <c r="O69" s="15">
        <v>96.692850536554417</v>
      </c>
      <c r="P69" s="15">
        <f t="shared" ref="P69:P88" si="2">SUM(D69:L69)</f>
        <v>1119.8585829015469</v>
      </c>
      <c r="Q69" s="225"/>
      <c r="R69" s="225"/>
      <c r="S69" s="225"/>
      <c r="T69" s="225"/>
      <c r="U69" s="225"/>
      <c r="V69" s="225"/>
      <c r="W69" s="225"/>
      <c r="X69" s="225"/>
      <c r="Y69" s="225"/>
      <c r="Z69" s="225"/>
      <c r="AA69" s="225"/>
      <c r="AB69" s="225"/>
      <c r="AC69" s="225"/>
      <c r="AD69" s="5">
        <v>125.5</v>
      </c>
      <c r="AE69" s="5">
        <v>134.80000000000001</v>
      </c>
      <c r="AF69" s="5">
        <v>171.4</v>
      </c>
      <c r="AG69" s="5">
        <v>159.9</v>
      </c>
      <c r="AH69" s="5">
        <v>143.80000000000001</v>
      </c>
      <c r="AI69" s="5">
        <v>136</v>
      </c>
      <c r="AJ69" s="5">
        <v>136.9</v>
      </c>
      <c r="AK69" s="5">
        <v>131.69999999999999</v>
      </c>
      <c r="AL69" s="5">
        <v>121.1</v>
      </c>
      <c r="AM69" s="5">
        <v>113.2</v>
      </c>
      <c r="AN69" s="5">
        <v>96.8</v>
      </c>
      <c r="AO69" s="5">
        <v>101.4</v>
      </c>
      <c r="AP69" s="5">
        <f t="shared" ref="AP69:AP88" si="3">SUM(AD69:AO69)</f>
        <v>1572.5</v>
      </c>
    </row>
    <row r="70" spans="1:42" x14ac:dyDescent="0.25">
      <c r="A70" s="13">
        <v>67</v>
      </c>
      <c r="B70" s="19" t="s">
        <v>76</v>
      </c>
      <c r="C70" s="19" t="s">
        <v>75</v>
      </c>
      <c r="D70" s="15">
        <v>121.10353666082796</v>
      </c>
      <c r="E70" s="15">
        <v>123.91069748630966</v>
      </c>
      <c r="F70" s="15">
        <v>151.45742057182173</v>
      </c>
      <c r="G70" s="15">
        <v>146.97731400368005</v>
      </c>
      <c r="H70" s="15">
        <v>132.92866454831352</v>
      </c>
      <c r="I70" s="15">
        <v>120.58357517145437</v>
      </c>
      <c r="J70" s="15">
        <v>126.31082973666184</v>
      </c>
      <c r="K70" s="15">
        <v>124.52203811287005</v>
      </c>
      <c r="L70" s="15">
        <v>118.82890190053747</v>
      </c>
      <c r="M70" s="15">
        <v>113.34305608847451</v>
      </c>
      <c r="N70" s="15">
        <v>102.5406340432904</v>
      </c>
      <c r="O70" s="15">
        <v>107.36707170986247</v>
      </c>
      <c r="P70" s="15">
        <f t="shared" si="2"/>
        <v>1166.6229781924765</v>
      </c>
      <c r="Q70" s="225"/>
      <c r="R70" s="225"/>
      <c r="S70" s="225"/>
      <c r="T70" s="225"/>
      <c r="U70" s="225"/>
      <c r="V70" s="225"/>
      <c r="W70" s="225"/>
      <c r="X70" s="225"/>
      <c r="Y70" s="225"/>
      <c r="Z70" s="225"/>
      <c r="AA70" s="225"/>
      <c r="AB70" s="225"/>
      <c r="AC70" s="225"/>
      <c r="AD70" s="5">
        <v>131.80000000000001</v>
      </c>
      <c r="AE70" s="5">
        <v>143.6</v>
      </c>
      <c r="AF70" s="5">
        <v>183.4</v>
      </c>
      <c r="AG70" s="5">
        <v>163.1</v>
      </c>
      <c r="AH70" s="5">
        <v>134.9</v>
      </c>
      <c r="AI70" s="5">
        <v>124</v>
      </c>
      <c r="AJ70" s="5">
        <v>129</v>
      </c>
      <c r="AK70" s="5">
        <v>125.9</v>
      </c>
      <c r="AL70" s="5">
        <v>114.3</v>
      </c>
      <c r="AM70" s="5">
        <v>108.1</v>
      </c>
      <c r="AN70" s="5">
        <v>98.7</v>
      </c>
      <c r="AO70" s="5">
        <v>109.9</v>
      </c>
      <c r="AP70" s="5">
        <f t="shared" si="3"/>
        <v>1566.7</v>
      </c>
    </row>
    <row r="71" spans="1:42" x14ac:dyDescent="0.25">
      <c r="A71" s="13">
        <v>68</v>
      </c>
      <c r="B71" s="14" t="s">
        <v>77</v>
      </c>
      <c r="C71" s="19" t="s">
        <v>75</v>
      </c>
      <c r="D71" s="15">
        <v>121.68339683938123</v>
      </c>
      <c r="E71" s="15">
        <v>123.94107938211201</v>
      </c>
      <c r="F71" s="15">
        <v>150.0473431318857</v>
      </c>
      <c r="G71" s="15">
        <v>147.46733338710277</v>
      </c>
      <c r="H71" s="15">
        <v>142.64756069809027</v>
      </c>
      <c r="I71" s="15">
        <v>132.2567816051762</v>
      </c>
      <c r="J71" s="15">
        <v>137.98311529200492</v>
      </c>
      <c r="K71" s="15">
        <v>137.58105454732055</v>
      </c>
      <c r="L71" s="15">
        <v>127.64739862830386</v>
      </c>
      <c r="M71" s="15">
        <v>119.42127847767378</v>
      </c>
      <c r="N71" s="15">
        <v>106.98704367174194</v>
      </c>
      <c r="O71" s="15">
        <v>114.66865336708759</v>
      </c>
      <c r="P71" s="15">
        <f t="shared" si="2"/>
        <v>1221.2550635113773</v>
      </c>
      <c r="Q71" s="225"/>
      <c r="R71" s="225"/>
      <c r="S71" s="225"/>
      <c r="T71" s="225"/>
      <c r="U71" s="225"/>
      <c r="V71" s="225"/>
      <c r="W71" s="225"/>
      <c r="X71" s="225"/>
      <c r="Y71" s="225"/>
      <c r="Z71" s="225"/>
      <c r="AA71" s="225"/>
      <c r="AB71" s="225"/>
      <c r="AC71" s="225"/>
      <c r="AD71" s="5">
        <v>139.5</v>
      </c>
      <c r="AE71" s="5">
        <v>148.6</v>
      </c>
      <c r="AF71" s="5">
        <v>182.3</v>
      </c>
      <c r="AG71" s="5">
        <v>172.6</v>
      </c>
      <c r="AH71" s="5">
        <v>161</v>
      </c>
      <c r="AI71" s="5">
        <v>145.6</v>
      </c>
      <c r="AJ71" s="5">
        <v>150.69999999999999</v>
      </c>
      <c r="AK71" s="5">
        <v>149.5</v>
      </c>
      <c r="AL71" s="5">
        <v>140.30000000000001</v>
      </c>
      <c r="AM71" s="5">
        <v>122.2</v>
      </c>
      <c r="AN71" s="5">
        <v>115.4</v>
      </c>
      <c r="AO71" s="5">
        <v>127</v>
      </c>
      <c r="AP71" s="5">
        <f t="shared" si="3"/>
        <v>1754.7</v>
      </c>
    </row>
    <row r="72" spans="1:42" x14ac:dyDescent="0.25">
      <c r="A72" s="13">
        <v>69</v>
      </c>
      <c r="B72" s="14" t="s">
        <v>78</v>
      </c>
      <c r="C72" s="19" t="s">
        <v>75</v>
      </c>
      <c r="D72" s="15">
        <v>119.38741642064424</v>
      </c>
      <c r="E72" s="15">
        <v>122.29228417059664</v>
      </c>
      <c r="F72" s="15">
        <v>148.84586719049622</v>
      </c>
      <c r="G72" s="15">
        <v>141.99579227524092</v>
      </c>
      <c r="H72" s="15">
        <v>132.61405975457748</v>
      </c>
      <c r="I72" s="15">
        <v>120.41707354230729</v>
      </c>
      <c r="J72" s="15">
        <v>126.1994432606341</v>
      </c>
      <c r="K72" s="15">
        <v>127.58924539070593</v>
      </c>
      <c r="L72" s="15">
        <v>118.15051532706175</v>
      </c>
      <c r="M72" s="15">
        <v>113.75947561598238</v>
      </c>
      <c r="N72" s="15">
        <v>100.87289642694967</v>
      </c>
      <c r="O72" s="15">
        <v>103.13731410447755</v>
      </c>
      <c r="P72" s="15">
        <f t="shared" si="2"/>
        <v>1157.4916973322647</v>
      </c>
      <c r="Q72" s="225"/>
      <c r="R72" s="225"/>
      <c r="S72" s="225"/>
      <c r="T72" s="225"/>
      <c r="U72" s="225"/>
      <c r="V72" s="225"/>
      <c r="W72" s="225"/>
      <c r="X72" s="225"/>
      <c r="Y72" s="225"/>
      <c r="Z72" s="225"/>
      <c r="AA72" s="225"/>
      <c r="AB72" s="225"/>
      <c r="AC72" s="225"/>
      <c r="AD72" s="5">
        <v>102.5</v>
      </c>
      <c r="AE72" s="5">
        <v>123.2</v>
      </c>
      <c r="AF72" s="5">
        <v>130.4</v>
      </c>
      <c r="AG72" s="5">
        <v>116.4</v>
      </c>
      <c r="AH72" s="5">
        <v>104.2</v>
      </c>
      <c r="AI72" s="5">
        <v>92</v>
      </c>
      <c r="AJ72" s="5">
        <v>118.8</v>
      </c>
      <c r="AK72" s="5">
        <v>107.5</v>
      </c>
      <c r="AL72" s="5">
        <v>106.9</v>
      </c>
      <c r="AM72" s="5">
        <v>94.7</v>
      </c>
      <c r="AN72" s="5">
        <v>78.8</v>
      </c>
      <c r="AO72" s="5">
        <v>92.6</v>
      </c>
      <c r="AP72" s="5">
        <f t="shared" si="3"/>
        <v>1267.9999999999998</v>
      </c>
    </row>
    <row r="73" spans="1:42" x14ac:dyDescent="0.25">
      <c r="A73" s="13">
        <v>70</v>
      </c>
      <c r="B73" s="14" t="s">
        <v>79</v>
      </c>
      <c r="C73" s="14" t="s">
        <v>79</v>
      </c>
      <c r="D73" s="15">
        <v>114.29576232995957</v>
      </c>
      <c r="E73" s="15">
        <v>117.20029638967517</v>
      </c>
      <c r="F73" s="15">
        <v>143.94458364900603</v>
      </c>
      <c r="G73" s="15">
        <v>140.53765366327289</v>
      </c>
      <c r="H73" s="15">
        <v>133.04868606068337</v>
      </c>
      <c r="I73" s="15">
        <v>124.05447399437428</v>
      </c>
      <c r="J73" s="15">
        <v>128.51928259022961</v>
      </c>
      <c r="K73" s="15">
        <v>130.36005030078837</v>
      </c>
      <c r="L73" s="15">
        <v>119.3611254927189</v>
      </c>
      <c r="M73" s="15">
        <v>114.26702420854541</v>
      </c>
      <c r="N73" s="15">
        <v>99.240572093343786</v>
      </c>
      <c r="O73" s="15">
        <v>102.02356687675069</v>
      </c>
      <c r="P73" s="15">
        <f t="shared" si="2"/>
        <v>1151.3219144707082</v>
      </c>
      <c r="Q73" s="225"/>
      <c r="R73" s="225"/>
      <c r="S73" s="225"/>
      <c r="T73" s="225"/>
      <c r="U73" s="225"/>
      <c r="V73" s="225"/>
      <c r="W73" s="225"/>
      <c r="X73" s="225"/>
      <c r="Y73" s="225"/>
      <c r="Z73" s="225"/>
      <c r="AA73" s="225"/>
      <c r="AB73" s="225"/>
      <c r="AC73" s="225"/>
      <c r="AD73" s="5">
        <v>108.5</v>
      </c>
      <c r="AE73" s="5">
        <v>111.5</v>
      </c>
      <c r="AF73" s="5">
        <v>140.4</v>
      </c>
      <c r="AG73" s="5">
        <v>135.9</v>
      </c>
      <c r="AH73" s="5">
        <v>130.80000000000001</v>
      </c>
      <c r="AI73" s="5">
        <v>126.6</v>
      </c>
      <c r="AJ73" s="5">
        <v>132.1</v>
      </c>
      <c r="AK73" s="5">
        <v>131.69999999999999</v>
      </c>
      <c r="AL73" s="5">
        <v>116.2</v>
      </c>
      <c r="AM73" s="5">
        <v>105.4</v>
      </c>
      <c r="AN73" s="5">
        <v>84.4</v>
      </c>
      <c r="AO73" s="5">
        <v>89.3</v>
      </c>
      <c r="AP73" s="5">
        <f t="shared" si="3"/>
        <v>1412.8000000000002</v>
      </c>
    </row>
    <row r="74" spans="1:42" x14ac:dyDescent="0.25">
      <c r="A74" s="13">
        <v>71</v>
      </c>
      <c r="B74" s="14" t="s">
        <v>80</v>
      </c>
      <c r="C74" s="14" t="s">
        <v>79</v>
      </c>
      <c r="D74" s="15">
        <v>121.83177044568818</v>
      </c>
      <c r="E74" s="15">
        <v>123.62165443836585</v>
      </c>
      <c r="F74" s="15">
        <v>149.30227352569355</v>
      </c>
      <c r="G74" s="15">
        <v>142.68945595275886</v>
      </c>
      <c r="H74" s="15">
        <v>131.04515088614932</v>
      </c>
      <c r="I74" s="15">
        <v>118.69504264969213</v>
      </c>
      <c r="J74" s="15">
        <v>122.35957661023382</v>
      </c>
      <c r="K74" s="15">
        <v>122.70812431661803</v>
      </c>
      <c r="L74" s="15">
        <v>115.42270479182588</v>
      </c>
      <c r="M74" s="15">
        <v>112.47577412639288</v>
      </c>
      <c r="N74" s="15">
        <v>100.30720463364041</v>
      </c>
      <c r="O74" s="15">
        <v>107.82704620173679</v>
      </c>
      <c r="P74" s="15">
        <f t="shared" si="2"/>
        <v>1147.6757536170255</v>
      </c>
      <c r="Q74" s="225"/>
      <c r="R74" s="225"/>
      <c r="S74" s="225"/>
      <c r="T74" s="225"/>
      <c r="U74" s="225"/>
      <c r="V74" s="225"/>
      <c r="W74" s="225"/>
      <c r="X74" s="225"/>
      <c r="Y74" s="225"/>
      <c r="Z74" s="225"/>
      <c r="AA74" s="225"/>
      <c r="AB74" s="225"/>
      <c r="AC74" s="225"/>
      <c r="AD74" s="5" t="s">
        <v>251</v>
      </c>
      <c r="AE74" s="5" t="s">
        <v>251</v>
      </c>
      <c r="AF74" s="5" t="s">
        <v>251</v>
      </c>
      <c r="AG74" s="5" t="s">
        <v>251</v>
      </c>
      <c r="AH74" s="5" t="s">
        <v>251</v>
      </c>
      <c r="AI74" s="5" t="s">
        <v>251</v>
      </c>
      <c r="AJ74" s="5" t="s">
        <v>251</v>
      </c>
      <c r="AK74" s="5" t="s">
        <v>251</v>
      </c>
      <c r="AL74" s="5" t="s">
        <v>251</v>
      </c>
      <c r="AM74" s="5" t="s">
        <v>251</v>
      </c>
      <c r="AN74" s="5" t="s">
        <v>251</v>
      </c>
      <c r="AO74" s="5" t="s">
        <v>251</v>
      </c>
      <c r="AP74" s="5">
        <f t="shared" si="3"/>
        <v>0</v>
      </c>
    </row>
    <row r="75" spans="1:42" x14ac:dyDescent="0.25">
      <c r="A75" s="13">
        <v>72</v>
      </c>
      <c r="B75" s="14" t="s">
        <v>81</v>
      </c>
      <c r="C75" s="14" t="s">
        <v>79</v>
      </c>
      <c r="D75" s="15">
        <v>118.91850232594179</v>
      </c>
      <c r="E75" s="15">
        <v>121.21685806387339</v>
      </c>
      <c r="F75" s="15">
        <v>147.77731306896194</v>
      </c>
      <c r="G75" s="15">
        <v>140.15218550071648</v>
      </c>
      <c r="H75" s="15">
        <v>132.01289289676598</v>
      </c>
      <c r="I75" s="15">
        <v>120.11619600586238</v>
      </c>
      <c r="J75" s="15">
        <v>125.82133668107491</v>
      </c>
      <c r="K75" s="15">
        <v>126.93339500458764</v>
      </c>
      <c r="L75" s="15">
        <v>116.97502519743597</v>
      </c>
      <c r="M75" s="15">
        <v>112.21161830399674</v>
      </c>
      <c r="N75" s="15">
        <v>100.26921378752215</v>
      </c>
      <c r="O75" s="15">
        <v>103.17434187761779</v>
      </c>
      <c r="P75" s="15">
        <f t="shared" si="2"/>
        <v>1149.9237047452207</v>
      </c>
      <c r="Q75" s="225"/>
      <c r="R75" s="225"/>
      <c r="S75" s="225"/>
      <c r="T75" s="225"/>
      <c r="U75" s="225"/>
      <c r="V75" s="225"/>
      <c r="W75" s="225"/>
      <c r="X75" s="225"/>
      <c r="Y75" s="225"/>
      <c r="Z75" s="225"/>
      <c r="AA75" s="225"/>
      <c r="AB75" s="225"/>
      <c r="AC75" s="225"/>
      <c r="AD75" s="5">
        <v>102.7</v>
      </c>
      <c r="AE75" s="5">
        <v>123.6</v>
      </c>
      <c r="AF75" s="5">
        <v>126.3</v>
      </c>
      <c r="AG75" s="5">
        <v>107.5</v>
      </c>
      <c r="AH75" s="5">
        <v>111.9</v>
      </c>
      <c r="AI75" s="5">
        <v>92.6</v>
      </c>
      <c r="AJ75" s="5">
        <v>111.7</v>
      </c>
      <c r="AK75" s="5">
        <v>111.8</v>
      </c>
      <c r="AL75" s="5">
        <v>105.7</v>
      </c>
      <c r="AM75" s="5">
        <v>92.6</v>
      </c>
      <c r="AN75" s="5">
        <v>53.7</v>
      </c>
      <c r="AO75" s="5">
        <v>84.3</v>
      </c>
      <c r="AP75" s="5">
        <f t="shared" si="3"/>
        <v>1224.4000000000001</v>
      </c>
    </row>
    <row r="76" spans="1:42" x14ac:dyDescent="0.25">
      <c r="A76" s="13">
        <v>73</v>
      </c>
      <c r="B76" s="14" t="s">
        <v>82</v>
      </c>
      <c r="C76" s="14" t="s">
        <v>83</v>
      </c>
      <c r="D76" s="15">
        <v>140.28451956048971</v>
      </c>
      <c r="E76" s="15">
        <v>131.45844227207931</v>
      </c>
      <c r="F76" s="15">
        <v>148.81167398172494</v>
      </c>
      <c r="G76" s="15">
        <v>131.48855454890167</v>
      </c>
      <c r="H76" s="15">
        <v>124.86355243254862</v>
      </c>
      <c r="I76" s="15">
        <v>115.31100387911168</v>
      </c>
      <c r="J76" s="15">
        <v>119.6562237995014</v>
      </c>
      <c r="K76" s="15">
        <v>121.49537862495897</v>
      </c>
      <c r="L76" s="15">
        <v>114.03567681630095</v>
      </c>
      <c r="M76" s="15">
        <v>113.14667218249488</v>
      </c>
      <c r="N76" s="15">
        <v>106.6931577704768</v>
      </c>
      <c r="O76" s="15">
        <v>117.86174625819505</v>
      </c>
      <c r="P76" s="15">
        <f t="shared" si="2"/>
        <v>1147.4050259156174</v>
      </c>
      <c r="Q76" s="225"/>
      <c r="R76" s="225"/>
      <c r="S76" s="225"/>
      <c r="T76" s="225"/>
      <c r="U76" s="225"/>
      <c r="V76" s="225"/>
      <c r="W76" s="225"/>
      <c r="X76" s="225"/>
      <c r="Y76" s="225"/>
      <c r="Z76" s="225"/>
      <c r="AA76" s="225"/>
      <c r="AB76" s="225"/>
      <c r="AC76" s="225"/>
      <c r="AD76" s="5">
        <v>122.4</v>
      </c>
      <c r="AE76" s="5">
        <v>108.5</v>
      </c>
      <c r="AF76" s="5">
        <v>145.1</v>
      </c>
      <c r="AG76" s="5">
        <v>107.9</v>
      </c>
      <c r="AH76" s="5">
        <v>130.9</v>
      </c>
      <c r="AI76" s="5">
        <v>103</v>
      </c>
      <c r="AJ76" s="5">
        <v>124.2</v>
      </c>
      <c r="AK76" s="5">
        <v>126.2</v>
      </c>
      <c r="AL76" s="5">
        <v>128.9</v>
      </c>
      <c r="AM76" s="5">
        <v>98.3</v>
      </c>
      <c r="AN76" s="5">
        <v>69.7</v>
      </c>
      <c r="AO76" s="5">
        <v>81</v>
      </c>
      <c r="AP76" s="5">
        <f t="shared" si="3"/>
        <v>1346.1000000000001</v>
      </c>
    </row>
    <row r="77" spans="1:42" x14ac:dyDescent="0.25">
      <c r="A77" s="13">
        <v>74</v>
      </c>
      <c r="B77" s="14" t="s">
        <v>83</v>
      </c>
      <c r="C77" s="14" t="s">
        <v>83</v>
      </c>
      <c r="D77" s="15">
        <v>141.07027495895974</v>
      </c>
      <c r="E77" s="15">
        <v>138.86622332913637</v>
      </c>
      <c r="F77" s="15">
        <v>159.36367800206651</v>
      </c>
      <c r="G77" s="15">
        <v>152.98590787978705</v>
      </c>
      <c r="H77" s="15">
        <v>143.29759336639947</v>
      </c>
      <c r="I77" s="15">
        <v>128.88557942122313</v>
      </c>
      <c r="J77" s="15">
        <v>135.66573513041953</v>
      </c>
      <c r="K77" s="15">
        <v>141.06946448701419</v>
      </c>
      <c r="L77" s="15">
        <v>129.16527872783539</v>
      </c>
      <c r="M77" s="15">
        <v>117.93444361848577</v>
      </c>
      <c r="N77" s="15">
        <v>100.37778018518502</v>
      </c>
      <c r="O77" s="15">
        <v>112.22765115245208</v>
      </c>
      <c r="P77" s="15">
        <f t="shared" si="2"/>
        <v>1270.3697353028415</v>
      </c>
      <c r="Q77" s="225"/>
      <c r="R77" s="225"/>
      <c r="S77" s="225"/>
      <c r="T77" s="225"/>
      <c r="U77" s="225"/>
      <c r="V77" s="225"/>
      <c r="W77" s="225"/>
      <c r="X77" s="225"/>
      <c r="Y77" s="225"/>
      <c r="Z77" s="225"/>
      <c r="AA77" s="225"/>
      <c r="AB77" s="225"/>
      <c r="AC77" s="225"/>
      <c r="AD77" s="5">
        <v>156.69999999999999</v>
      </c>
      <c r="AE77" s="5">
        <v>162.9</v>
      </c>
      <c r="AF77" s="5">
        <v>188.7</v>
      </c>
      <c r="AG77" s="5">
        <v>177</v>
      </c>
      <c r="AH77" s="5">
        <v>158.6</v>
      </c>
      <c r="AI77" s="5">
        <v>140.69999999999999</v>
      </c>
      <c r="AJ77" s="5">
        <v>145.19999999999999</v>
      </c>
      <c r="AK77" s="5">
        <v>151.1</v>
      </c>
      <c r="AL77" s="5">
        <v>140</v>
      </c>
      <c r="AM77" s="5">
        <v>127.6</v>
      </c>
      <c r="AN77" s="5">
        <v>102.8</v>
      </c>
      <c r="AO77" s="5">
        <v>119.9</v>
      </c>
      <c r="AP77" s="5">
        <f t="shared" si="3"/>
        <v>1771.1999999999998</v>
      </c>
    </row>
    <row r="78" spans="1:42" x14ac:dyDescent="0.25">
      <c r="A78" s="13">
        <v>75</v>
      </c>
      <c r="B78" s="14" t="s">
        <v>84</v>
      </c>
      <c r="C78" s="14" t="s">
        <v>83</v>
      </c>
      <c r="D78" s="15">
        <v>123.03790380693658</v>
      </c>
      <c r="E78" s="15">
        <v>125.66977630688223</v>
      </c>
      <c r="F78" s="15">
        <v>147.90818057064919</v>
      </c>
      <c r="G78" s="15">
        <v>137.00402720025545</v>
      </c>
      <c r="H78" s="15">
        <v>126.11671755957165</v>
      </c>
      <c r="I78" s="15">
        <v>118.48781173432356</v>
      </c>
      <c r="J78" s="15">
        <v>121.80395448907161</v>
      </c>
      <c r="K78" s="15">
        <v>124.62043139076962</v>
      </c>
      <c r="L78" s="15">
        <v>114.85486716537584</v>
      </c>
      <c r="M78" s="15">
        <v>109.77757970690061</v>
      </c>
      <c r="N78" s="15">
        <v>95.631895047201937</v>
      </c>
      <c r="O78" s="15">
        <v>103.76449308532933</v>
      </c>
      <c r="P78" s="15">
        <f t="shared" si="2"/>
        <v>1139.5036702238358</v>
      </c>
      <c r="Q78" s="225"/>
      <c r="R78" s="225"/>
      <c r="S78" s="225"/>
      <c r="T78" s="225"/>
      <c r="U78" s="225"/>
      <c r="V78" s="225"/>
      <c r="W78" s="225"/>
      <c r="X78" s="225"/>
      <c r="Y78" s="225"/>
      <c r="Z78" s="225"/>
      <c r="AA78" s="225"/>
      <c r="AB78" s="225"/>
      <c r="AC78" s="225"/>
      <c r="AD78" s="5" t="s">
        <v>250</v>
      </c>
      <c r="AE78" s="5">
        <v>0</v>
      </c>
      <c r="AF78" s="5">
        <v>0</v>
      </c>
      <c r="AG78" s="5">
        <v>0</v>
      </c>
      <c r="AH78" s="5">
        <v>0</v>
      </c>
      <c r="AI78" s="5">
        <v>0</v>
      </c>
      <c r="AJ78" s="5">
        <v>0</v>
      </c>
      <c r="AK78" s="5">
        <v>0</v>
      </c>
      <c r="AL78" s="5">
        <v>0</v>
      </c>
      <c r="AM78" s="5">
        <v>0</v>
      </c>
      <c r="AN78" s="5">
        <v>0</v>
      </c>
      <c r="AO78" s="5">
        <v>0</v>
      </c>
      <c r="AP78" s="5">
        <f t="shared" si="3"/>
        <v>0</v>
      </c>
    </row>
    <row r="79" spans="1:42" x14ac:dyDescent="0.25">
      <c r="A79" s="13">
        <v>76</v>
      </c>
      <c r="B79" s="14" t="s">
        <v>85</v>
      </c>
      <c r="C79" s="14" t="s">
        <v>137</v>
      </c>
      <c r="D79" s="15">
        <v>119.81290452736059</v>
      </c>
      <c r="E79" s="15">
        <v>119.87697012786721</v>
      </c>
      <c r="F79" s="15">
        <v>143.69067975584889</v>
      </c>
      <c r="G79" s="15">
        <v>137.87828497024176</v>
      </c>
      <c r="H79" s="15">
        <v>126.20816862166782</v>
      </c>
      <c r="I79" s="15">
        <v>114.48278760633779</v>
      </c>
      <c r="J79" s="15">
        <v>120.05867588246889</v>
      </c>
      <c r="K79" s="15">
        <v>121.17444272343333</v>
      </c>
      <c r="L79" s="15">
        <v>116.30773456922968</v>
      </c>
      <c r="M79" s="15">
        <v>111.05071502635943</v>
      </c>
      <c r="N79" s="15">
        <v>97.283803101628578</v>
      </c>
      <c r="O79" s="15">
        <v>102.40565070622567</v>
      </c>
      <c r="P79" s="15">
        <f t="shared" si="2"/>
        <v>1119.490648784456</v>
      </c>
      <c r="Q79" s="225"/>
      <c r="R79" s="225"/>
      <c r="S79" s="225"/>
      <c r="T79" s="225"/>
      <c r="U79" s="225"/>
      <c r="V79" s="225"/>
      <c r="W79" s="225"/>
      <c r="X79" s="225"/>
      <c r="Y79" s="225"/>
      <c r="Z79" s="225"/>
      <c r="AA79" s="225"/>
      <c r="AB79" s="225"/>
      <c r="AC79" s="225"/>
      <c r="AD79" s="5">
        <v>129.5</v>
      </c>
      <c r="AE79" s="5">
        <v>138.6</v>
      </c>
      <c r="AF79" s="5">
        <v>167.7</v>
      </c>
      <c r="AG79" s="5">
        <v>159.80000000000001</v>
      </c>
      <c r="AH79" s="5">
        <v>148.9</v>
      </c>
      <c r="AI79" s="5">
        <v>137.1</v>
      </c>
      <c r="AJ79" s="5">
        <v>140.30000000000001</v>
      </c>
      <c r="AK79" s="5">
        <v>144.19999999999999</v>
      </c>
      <c r="AL79" s="5">
        <v>135.5</v>
      </c>
      <c r="AM79" s="5">
        <v>125</v>
      </c>
      <c r="AN79" s="5">
        <v>103.5</v>
      </c>
      <c r="AO79" s="5">
        <v>102</v>
      </c>
      <c r="AP79" s="5">
        <f t="shared" si="3"/>
        <v>1632.1000000000001</v>
      </c>
    </row>
    <row r="80" spans="1:42" x14ac:dyDescent="0.25">
      <c r="A80" s="13">
        <v>77</v>
      </c>
      <c r="B80" s="14" t="s">
        <v>86</v>
      </c>
      <c r="C80" s="14" t="s">
        <v>86</v>
      </c>
      <c r="D80" s="15">
        <v>119.03505517162456</v>
      </c>
      <c r="E80" s="15">
        <v>119.13048449563969</v>
      </c>
      <c r="F80" s="15">
        <v>143.70727505386358</v>
      </c>
      <c r="G80" s="15">
        <v>142.31235519314089</v>
      </c>
      <c r="H80" s="15">
        <v>133.88247846488954</v>
      </c>
      <c r="I80" s="15">
        <v>120.55707947287117</v>
      </c>
      <c r="J80" s="15">
        <v>124.02461743952946</v>
      </c>
      <c r="K80" s="15">
        <v>125.22658061947648</v>
      </c>
      <c r="L80" s="15">
        <v>121.1520779026324</v>
      </c>
      <c r="M80" s="15">
        <v>118.119591897739</v>
      </c>
      <c r="N80" s="15">
        <v>100.51799933262205</v>
      </c>
      <c r="O80" s="15">
        <v>103.07015472055804</v>
      </c>
      <c r="P80" s="15">
        <f t="shared" si="2"/>
        <v>1149.0280038136677</v>
      </c>
      <c r="Q80" s="225"/>
      <c r="R80" s="225"/>
      <c r="S80" s="225"/>
      <c r="T80" s="225"/>
      <c r="U80" s="225"/>
      <c r="V80" s="225"/>
      <c r="W80" s="225"/>
      <c r="X80" s="225"/>
      <c r="Y80" s="225"/>
      <c r="Z80" s="225"/>
      <c r="AA80" s="225"/>
      <c r="AB80" s="225"/>
      <c r="AC80" s="225"/>
      <c r="AD80" s="5">
        <v>115.7</v>
      </c>
      <c r="AE80" s="5">
        <v>117.5</v>
      </c>
      <c r="AF80" s="5">
        <v>160.19999999999999</v>
      </c>
      <c r="AG80" s="5">
        <v>155.80000000000001</v>
      </c>
      <c r="AH80" s="5">
        <v>141.5</v>
      </c>
      <c r="AI80" s="5">
        <v>124.7</v>
      </c>
      <c r="AJ80" s="5">
        <v>128.19999999999999</v>
      </c>
      <c r="AK80" s="5">
        <v>126.9</v>
      </c>
      <c r="AL80" s="5">
        <v>124.8</v>
      </c>
      <c r="AM80" s="5">
        <v>117</v>
      </c>
      <c r="AN80" s="5">
        <v>89.1</v>
      </c>
      <c r="AO80" s="5">
        <v>88.3</v>
      </c>
      <c r="AP80" s="5">
        <f t="shared" si="3"/>
        <v>1489.7</v>
      </c>
    </row>
    <row r="81" spans="1:42" x14ac:dyDescent="0.25">
      <c r="A81" s="13">
        <v>78</v>
      </c>
      <c r="B81" s="14" t="s">
        <v>87</v>
      </c>
      <c r="C81" s="14" t="s">
        <v>87</v>
      </c>
      <c r="D81" s="15">
        <v>124.13573921720551</v>
      </c>
      <c r="E81" s="15">
        <v>124.27303569384549</v>
      </c>
      <c r="F81" s="15">
        <v>151.20547596110833</v>
      </c>
      <c r="G81" s="15">
        <v>145.17197580994201</v>
      </c>
      <c r="H81" s="15">
        <v>129.35095511880553</v>
      </c>
      <c r="I81" s="15">
        <v>110.41716335008856</v>
      </c>
      <c r="J81" s="15">
        <v>113.68605752397202</v>
      </c>
      <c r="K81" s="15">
        <v>110.90691179988468</v>
      </c>
      <c r="L81" s="15">
        <v>108.52345255992228</v>
      </c>
      <c r="M81" s="15">
        <v>115.02427624246199</v>
      </c>
      <c r="N81" s="15">
        <v>110.0134002170317</v>
      </c>
      <c r="O81" s="15">
        <v>118.27128828194765</v>
      </c>
      <c r="P81" s="15">
        <f t="shared" si="2"/>
        <v>1117.6707670347746</v>
      </c>
      <c r="Q81" s="225"/>
      <c r="R81" s="225"/>
      <c r="S81" s="225"/>
      <c r="T81" s="225"/>
      <c r="U81" s="225"/>
      <c r="V81" s="225"/>
      <c r="W81" s="225"/>
      <c r="X81" s="225"/>
      <c r="Y81" s="225"/>
      <c r="Z81" s="225"/>
      <c r="AA81" s="225"/>
      <c r="AB81" s="225"/>
      <c r="AC81" s="225"/>
      <c r="AD81" s="5">
        <v>119.7</v>
      </c>
      <c r="AE81" s="5">
        <v>127.5</v>
      </c>
      <c r="AF81" s="5">
        <v>160.1</v>
      </c>
      <c r="AG81" s="5">
        <v>135.4</v>
      </c>
      <c r="AH81" s="5">
        <v>109</v>
      </c>
      <c r="AI81" s="5">
        <v>95.9</v>
      </c>
      <c r="AJ81" s="5">
        <v>100.8</v>
      </c>
      <c r="AK81" s="5">
        <v>91.8</v>
      </c>
      <c r="AL81" s="5">
        <v>83.6</v>
      </c>
      <c r="AM81" s="5">
        <v>85</v>
      </c>
      <c r="AN81" s="5">
        <v>83.4</v>
      </c>
      <c r="AO81" s="5">
        <v>109</v>
      </c>
      <c r="AP81" s="5">
        <f t="shared" si="3"/>
        <v>1301.1999999999998</v>
      </c>
    </row>
    <row r="82" spans="1:42" x14ac:dyDescent="0.25">
      <c r="A82" s="13">
        <v>79</v>
      </c>
      <c r="B82" s="14" t="s">
        <v>88</v>
      </c>
      <c r="C82" s="14" t="s">
        <v>89</v>
      </c>
      <c r="D82" s="15">
        <v>126.5370115243857</v>
      </c>
      <c r="E82" s="15">
        <v>125.54284661707626</v>
      </c>
      <c r="F82" s="15">
        <v>149.93974695285161</v>
      </c>
      <c r="G82" s="15">
        <v>141.81972933890722</v>
      </c>
      <c r="H82" s="15">
        <v>129.11681366579359</v>
      </c>
      <c r="I82" s="15">
        <v>118.99913212191468</v>
      </c>
      <c r="J82" s="15">
        <v>120.16490138200325</v>
      </c>
      <c r="K82" s="15">
        <v>120.48775480155803</v>
      </c>
      <c r="L82" s="15">
        <v>112.20184203296603</v>
      </c>
      <c r="M82" s="15">
        <v>115.78515951742345</v>
      </c>
      <c r="N82" s="15">
        <v>111.05492925922071</v>
      </c>
      <c r="O82" s="15">
        <v>119.54658695153555</v>
      </c>
      <c r="P82" s="15">
        <f t="shared" si="2"/>
        <v>1144.8097784374563</v>
      </c>
      <c r="Q82" s="225"/>
      <c r="R82" s="225"/>
      <c r="S82" s="225"/>
      <c r="T82" s="225"/>
      <c r="U82" s="225"/>
      <c r="V82" s="225"/>
      <c r="W82" s="225"/>
      <c r="X82" s="225"/>
      <c r="Y82" s="225"/>
      <c r="Z82" s="225"/>
      <c r="AA82" s="225"/>
      <c r="AB82" s="225"/>
      <c r="AC82" s="225"/>
      <c r="AD82" s="5">
        <v>137.1</v>
      </c>
      <c r="AE82" s="5">
        <v>139.5</v>
      </c>
      <c r="AF82" s="5">
        <v>155.6</v>
      </c>
      <c r="AG82" s="5">
        <v>148.1</v>
      </c>
      <c r="AH82" s="5">
        <v>124.4</v>
      </c>
      <c r="AI82" s="5">
        <v>117.1</v>
      </c>
      <c r="AJ82" s="5">
        <v>116.1</v>
      </c>
      <c r="AK82" s="5">
        <v>112.7</v>
      </c>
      <c r="AL82" s="5">
        <v>102</v>
      </c>
      <c r="AM82" s="5">
        <v>105.6</v>
      </c>
      <c r="AN82" s="5">
        <v>103.9</v>
      </c>
      <c r="AO82" s="5">
        <v>120.3</v>
      </c>
      <c r="AP82" s="5">
        <f t="shared" si="3"/>
        <v>1482.4</v>
      </c>
    </row>
    <row r="83" spans="1:42" x14ac:dyDescent="0.25">
      <c r="A83" s="13">
        <v>80</v>
      </c>
      <c r="B83" s="14" t="s">
        <v>89</v>
      </c>
      <c r="C83" s="14" t="s">
        <v>89</v>
      </c>
      <c r="D83" s="15">
        <v>137.14161071898155</v>
      </c>
      <c r="E83" s="15">
        <v>134.35519253286338</v>
      </c>
      <c r="F83" s="15">
        <v>156.97747454598812</v>
      </c>
      <c r="G83" s="15">
        <v>144.94837640229503</v>
      </c>
      <c r="H83" s="15">
        <v>132.23389622369714</v>
      </c>
      <c r="I83" s="15">
        <v>122.53846821464882</v>
      </c>
      <c r="J83" s="15">
        <v>125.35937099700466</v>
      </c>
      <c r="K83" s="15">
        <v>131.06612524458683</v>
      </c>
      <c r="L83" s="15">
        <v>119.96771394137866</v>
      </c>
      <c r="M83" s="15">
        <v>119.9037431696287</v>
      </c>
      <c r="N83" s="15">
        <v>115.68588579268287</v>
      </c>
      <c r="O83" s="15">
        <v>129.14118879157851</v>
      </c>
      <c r="P83" s="15">
        <f t="shared" si="2"/>
        <v>1204.5882288214441</v>
      </c>
      <c r="Q83" s="225"/>
      <c r="R83" s="225"/>
      <c r="S83" s="225"/>
      <c r="T83" s="225"/>
      <c r="U83" s="225"/>
      <c r="V83" s="225"/>
      <c r="W83" s="225"/>
      <c r="X83" s="225"/>
      <c r="Y83" s="225"/>
      <c r="Z83" s="225"/>
      <c r="AA83" s="225"/>
      <c r="AB83" s="225"/>
      <c r="AC83" s="225"/>
      <c r="AD83" s="5">
        <v>154.4</v>
      </c>
      <c r="AE83" s="5">
        <v>151.80000000000001</v>
      </c>
      <c r="AF83" s="5">
        <v>168.6</v>
      </c>
      <c r="AG83" s="5">
        <v>146.30000000000001</v>
      </c>
      <c r="AH83" s="5">
        <v>121.7</v>
      </c>
      <c r="AI83" s="5">
        <v>111.6</v>
      </c>
      <c r="AJ83" s="5">
        <v>111.2</v>
      </c>
      <c r="AK83" s="5">
        <v>111.5</v>
      </c>
      <c r="AL83" s="5">
        <v>102.4</v>
      </c>
      <c r="AM83" s="5">
        <v>106.6</v>
      </c>
      <c r="AN83" s="5">
        <v>110</v>
      </c>
      <c r="AO83" s="5">
        <v>133.30000000000001</v>
      </c>
      <c r="AP83" s="5">
        <f t="shared" si="3"/>
        <v>1529.4000000000003</v>
      </c>
    </row>
    <row r="84" spans="1:42" x14ac:dyDescent="0.25">
      <c r="A84" s="13">
        <v>81</v>
      </c>
      <c r="B84" s="14" t="s">
        <v>90</v>
      </c>
      <c r="C84" s="14" t="s">
        <v>89</v>
      </c>
      <c r="D84" s="15">
        <v>136.47397148497421</v>
      </c>
      <c r="E84" s="15">
        <v>135.65389908065026</v>
      </c>
      <c r="F84" s="15">
        <v>155.96536392478401</v>
      </c>
      <c r="G84" s="15">
        <v>141.27587455951851</v>
      </c>
      <c r="H84" s="15">
        <v>125.00523577110704</v>
      </c>
      <c r="I84" s="15">
        <v>108.66964835859706</v>
      </c>
      <c r="J84" s="15">
        <v>117.10518545095762</v>
      </c>
      <c r="K84" s="15">
        <v>123.22528623366614</v>
      </c>
      <c r="L84" s="15">
        <v>106.75677910284539</v>
      </c>
      <c r="M84" s="15">
        <v>109.28018246865456</v>
      </c>
      <c r="N84" s="15">
        <v>104.82070554955592</v>
      </c>
      <c r="O84" s="15">
        <v>119.33660075615906</v>
      </c>
      <c r="P84" s="15">
        <f t="shared" si="2"/>
        <v>1150.1312439671003</v>
      </c>
      <c r="Q84" s="225"/>
      <c r="R84" s="225"/>
      <c r="S84" s="225"/>
      <c r="T84" s="225"/>
      <c r="U84" s="225"/>
      <c r="V84" s="225"/>
      <c r="W84" s="225"/>
      <c r="X84" s="225"/>
      <c r="Y84" s="225"/>
      <c r="Z84" s="225"/>
      <c r="AA84" s="225"/>
      <c r="AB84" s="225"/>
      <c r="AC84" s="225"/>
      <c r="AD84" s="5">
        <v>160.19999999999999</v>
      </c>
      <c r="AE84" s="5">
        <v>157.30000000000001</v>
      </c>
      <c r="AF84" s="5">
        <v>188.4</v>
      </c>
      <c r="AG84" s="5">
        <v>160.9</v>
      </c>
      <c r="AH84" s="5">
        <v>138.30000000000001</v>
      </c>
      <c r="AI84" s="5">
        <v>128.19999999999999</v>
      </c>
      <c r="AJ84" s="5">
        <v>133.4</v>
      </c>
      <c r="AK84" s="5">
        <v>136.9</v>
      </c>
      <c r="AL84" s="5">
        <v>118.9</v>
      </c>
      <c r="AM84" s="5">
        <v>117.6</v>
      </c>
      <c r="AN84" s="5">
        <v>118.8</v>
      </c>
      <c r="AO84" s="5">
        <v>137.9</v>
      </c>
      <c r="AP84" s="5">
        <f t="shared" si="3"/>
        <v>1696.8000000000002</v>
      </c>
    </row>
    <row r="85" spans="1:42" x14ac:dyDescent="0.25">
      <c r="A85" s="13">
        <v>82</v>
      </c>
      <c r="B85" s="14" t="s">
        <v>91</v>
      </c>
      <c r="C85" s="14" t="s">
        <v>92</v>
      </c>
      <c r="D85" s="15">
        <v>139.60891155009065</v>
      </c>
      <c r="E85" s="15">
        <v>134.98858749772964</v>
      </c>
      <c r="F85" s="15">
        <v>155.35242025159798</v>
      </c>
      <c r="G85" s="15">
        <v>141.75071793129922</v>
      </c>
      <c r="H85" s="15">
        <v>127.54775043296</v>
      </c>
      <c r="I85" s="15">
        <v>121.1109214887038</v>
      </c>
      <c r="J85" s="15">
        <v>123.46257045016237</v>
      </c>
      <c r="K85" s="15">
        <v>124.98699741416526</v>
      </c>
      <c r="L85" s="15">
        <v>113.27475841608617</v>
      </c>
      <c r="M85" s="15">
        <v>112.12209153455669</v>
      </c>
      <c r="N85" s="15">
        <v>108.29402880963423</v>
      </c>
      <c r="O85" s="15">
        <v>121.10537559614104</v>
      </c>
      <c r="P85" s="15">
        <f t="shared" si="2"/>
        <v>1182.0836354327951</v>
      </c>
      <c r="Q85" s="225"/>
      <c r="R85" s="225"/>
      <c r="S85" s="225"/>
      <c r="T85" s="225"/>
      <c r="U85" s="225"/>
      <c r="V85" s="225"/>
      <c r="W85" s="225"/>
      <c r="X85" s="225"/>
      <c r="Y85" s="225"/>
      <c r="Z85" s="225"/>
      <c r="AA85" s="225"/>
      <c r="AB85" s="225"/>
      <c r="AC85" s="225"/>
      <c r="AD85" s="5" t="s">
        <v>250</v>
      </c>
      <c r="AE85" s="5">
        <v>0</v>
      </c>
      <c r="AF85" s="5">
        <v>0</v>
      </c>
      <c r="AG85" s="5">
        <v>0</v>
      </c>
      <c r="AH85" s="5">
        <v>0</v>
      </c>
      <c r="AI85" s="5">
        <v>0</v>
      </c>
      <c r="AJ85" s="5">
        <v>0</v>
      </c>
      <c r="AK85" s="5">
        <v>0</v>
      </c>
      <c r="AL85" s="5">
        <v>0</v>
      </c>
      <c r="AM85" s="5">
        <v>0</v>
      </c>
      <c r="AN85" s="5">
        <v>0</v>
      </c>
      <c r="AO85" s="5">
        <v>0</v>
      </c>
      <c r="AP85" s="5">
        <f t="shared" si="3"/>
        <v>0</v>
      </c>
    </row>
    <row r="86" spans="1:42" x14ac:dyDescent="0.25">
      <c r="A86" s="13">
        <v>83</v>
      </c>
      <c r="B86" s="14" t="s">
        <v>92</v>
      </c>
      <c r="C86" s="14" t="s">
        <v>92</v>
      </c>
      <c r="D86" s="15">
        <v>134.77778376039242</v>
      </c>
      <c r="E86" s="15">
        <v>133.32672940603248</v>
      </c>
      <c r="F86" s="15">
        <v>155.40576155584691</v>
      </c>
      <c r="G86" s="15">
        <v>141.75584153326074</v>
      </c>
      <c r="H86" s="15">
        <v>131.48613084984888</v>
      </c>
      <c r="I86" s="15">
        <v>123.19094152731388</v>
      </c>
      <c r="J86" s="15">
        <v>124.59779125411289</v>
      </c>
      <c r="K86" s="15">
        <v>127.23404375611</v>
      </c>
      <c r="L86" s="15">
        <v>116.27170106647756</v>
      </c>
      <c r="M86" s="15">
        <v>114.65479971254234</v>
      </c>
      <c r="N86" s="15">
        <v>109.29846897817573</v>
      </c>
      <c r="O86" s="15">
        <v>121.74695205298717</v>
      </c>
      <c r="P86" s="15">
        <f t="shared" si="2"/>
        <v>1188.0467247093957</v>
      </c>
      <c r="Q86" s="225"/>
      <c r="R86" s="225"/>
      <c r="S86" s="225"/>
      <c r="T86" s="225"/>
      <c r="U86" s="225"/>
      <c r="V86" s="225"/>
      <c r="W86" s="225"/>
      <c r="X86" s="225"/>
      <c r="Y86" s="225"/>
      <c r="Z86" s="225"/>
      <c r="AA86" s="225"/>
      <c r="AB86" s="225"/>
      <c r="AC86" s="225"/>
      <c r="AD86" s="5" t="s">
        <v>251</v>
      </c>
      <c r="AE86" s="5" t="s">
        <v>251</v>
      </c>
      <c r="AF86" s="5" t="s">
        <v>251</v>
      </c>
      <c r="AG86" s="5" t="s">
        <v>251</v>
      </c>
      <c r="AH86" s="5" t="s">
        <v>251</v>
      </c>
      <c r="AI86" s="5" t="s">
        <v>251</v>
      </c>
      <c r="AJ86" s="5" t="s">
        <v>251</v>
      </c>
      <c r="AK86" s="5" t="s">
        <v>251</v>
      </c>
      <c r="AL86" s="5" t="s">
        <v>251</v>
      </c>
      <c r="AM86" s="5" t="s">
        <v>251</v>
      </c>
      <c r="AN86" s="5" t="s">
        <v>251</v>
      </c>
      <c r="AO86" s="5" t="s">
        <v>251</v>
      </c>
      <c r="AP86" s="5">
        <f t="shared" si="3"/>
        <v>0</v>
      </c>
    </row>
    <row r="87" spans="1:42" x14ac:dyDescent="0.25">
      <c r="A87" s="13">
        <v>84</v>
      </c>
      <c r="B87" s="14" t="s">
        <v>93</v>
      </c>
      <c r="C87" s="19" t="s">
        <v>136</v>
      </c>
      <c r="D87" s="15">
        <v>137.08132044132927</v>
      </c>
      <c r="E87" s="15">
        <v>136.51821011798839</v>
      </c>
      <c r="F87" s="15">
        <v>156.27165983292977</v>
      </c>
      <c r="G87" s="15">
        <v>139.58065555099657</v>
      </c>
      <c r="H87" s="15">
        <v>125.77389089943821</v>
      </c>
      <c r="I87" s="15">
        <v>114.6971446301154</v>
      </c>
      <c r="J87" s="15">
        <v>118.25428716635659</v>
      </c>
      <c r="K87" s="15">
        <v>120.28964020849037</v>
      </c>
      <c r="L87" s="15">
        <v>111.65831389204895</v>
      </c>
      <c r="M87" s="15">
        <v>110.82861994322782</v>
      </c>
      <c r="N87" s="15">
        <v>103.6149689822537</v>
      </c>
      <c r="O87" s="15">
        <v>118.42612300905033</v>
      </c>
      <c r="P87" s="15">
        <f t="shared" si="2"/>
        <v>1160.1251227396936</v>
      </c>
      <c r="Q87" s="225"/>
      <c r="R87" s="225"/>
      <c r="S87" s="225"/>
      <c r="T87" s="225"/>
      <c r="U87" s="225"/>
      <c r="V87" s="225"/>
      <c r="W87" s="225"/>
      <c r="X87" s="225"/>
      <c r="Y87" s="225"/>
      <c r="Z87" s="225"/>
      <c r="AA87" s="225"/>
      <c r="AB87" s="225"/>
      <c r="AC87" s="225"/>
      <c r="AD87" s="5">
        <v>159.30000000000001</v>
      </c>
      <c r="AE87" s="5">
        <v>161.30000000000001</v>
      </c>
      <c r="AF87" s="5">
        <v>176.3</v>
      </c>
      <c r="AG87" s="5">
        <v>146.9</v>
      </c>
      <c r="AH87" s="5">
        <v>120.8</v>
      </c>
      <c r="AI87" s="5">
        <v>109</v>
      </c>
      <c r="AJ87" s="5">
        <v>111</v>
      </c>
      <c r="AK87" s="5">
        <v>111.7</v>
      </c>
      <c r="AL87" s="5">
        <v>100.9</v>
      </c>
      <c r="AM87" s="5">
        <v>100.6</v>
      </c>
      <c r="AN87" s="5">
        <v>94.4</v>
      </c>
      <c r="AO87" s="5">
        <v>118.8</v>
      </c>
      <c r="AP87" s="5">
        <f t="shared" si="3"/>
        <v>1511</v>
      </c>
    </row>
    <row r="88" spans="1:42" x14ac:dyDescent="0.25">
      <c r="A88" s="16">
        <v>85</v>
      </c>
      <c r="B88" s="17" t="s">
        <v>94</v>
      </c>
      <c r="C88" s="17" t="s">
        <v>94</v>
      </c>
      <c r="D88" s="18">
        <v>146.02003891508664</v>
      </c>
      <c r="E88" s="18">
        <v>138.25645778462803</v>
      </c>
      <c r="F88" s="18">
        <v>152.9204685079479</v>
      </c>
      <c r="G88" s="18">
        <v>135.00970892602197</v>
      </c>
      <c r="H88" s="18">
        <v>127.02642299221114</v>
      </c>
      <c r="I88" s="18">
        <v>118.36674615728033</v>
      </c>
      <c r="J88" s="18">
        <v>120.12253500294368</v>
      </c>
      <c r="K88" s="18">
        <v>122.77624392660442</v>
      </c>
      <c r="L88" s="18">
        <v>113.68056422865507</v>
      </c>
      <c r="M88" s="18">
        <v>114.38483805563962</v>
      </c>
      <c r="N88" s="18">
        <v>110.1215282750745</v>
      </c>
      <c r="O88" s="18">
        <v>124.38014624027868</v>
      </c>
      <c r="P88" s="18">
        <f t="shared" si="2"/>
        <v>1174.1791864413792</v>
      </c>
      <c r="Q88" s="225"/>
      <c r="R88" s="225"/>
      <c r="S88" s="225"/>
      <c r="T88" s="225"/>
      <c r="U88" s="225"/>
      <c r="V88" s="225"/>
      <c r="W88" s="225"/>
      <c r="X88" s="225"/>
      <c r="Y88" s="225"/>
      <c r="Z88" s="225"/>
      <c r="AA88" s="225"/>
      <c r="AB88" s="225"/>
      <c r="AC88" s="225"/>
      <c r="AD88" s="5">
        <v>178.3</v>
      </c>
      <c r="AE88" s="5">
        <v>167.3</v>
      </c>
      <c r="AF88" s="5">
        <v>182.6</v>
      </c>
      <c r="AG88" s="5">
        <v>150.80000000000001</v>
      </c>
      <c r="AH88" s="5">
        <v>135.30000000000001</v>
      </c>
      <c r="AI88" s="5">
        <v>123.8</v>
      </c>
      <c r="AJ88" s="5">
        <v>128.1</v>
      </c>
      <c r="AK88" s="5">
        <v>128.9</v>
      </c>
      <c r="AL88" s="5">
        <v>115.7</v>
      </c>
      <c r="AM88" s="5">
        <v>114.8</v>
      </c>
      <c r="AN88" s="5">
        <v>108.3</v>
      </c>
      <c r="AO88" s="5">
        <v>133.9</v>
      </c>
      <c r="AP88" s="5">
        <f t="shared" si="3"/>
        <v>1667.8</v>
      </c>
    </row>
    <row r="89" spans="1:42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</row>
    <row r="90" spans="1:42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</row>
    <row r="91" spans="1:42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</row>
    <row r="92" spans="1:42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</row>
    <row r="93" spans="1:42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</row>
  </sheetData>
  <sheetProtection password="D332" sheet="1"/>
  <mergeCells count="1">
    <mergeCell ref="AD1:AP1"/>
  </mergeCells>
  <phoneticPr fontId="7" type="noConversion"/>
  <printOptions horizontalCentered="1"/>
  <pageMargins left="0.17" right="0.75" top="0.75" bottom="0.75" header="0.5" footer="0.5"/>
  <pageSetup paperSize="9" scale="65" fitToHeight="3" orientation="portrait" r:id="rId1"/>
  <headerFooter alignWithMargins="0">
    <oddFooter>&amp;L&amp;Z&amp;F&amp;A&amp;C&amp;P/&amp;N&amp;R&amp;D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indexed="13"/>
  </sheetPr>
  <dimension ref="A1:Y24"/>
  <sheetViews>
    <sheetView zoomScaleNormal="100" zoomScaleSheetLayoutView="100" workbookViewId="0">
      <selection activeCell="M21" sqref="M21"/>
    </sheetView>
  </sheetViews>
  <sheetFormatPr defaultRowHeight="13.2" x14ac:dyDescent="0.25"/>
  <cols>
    <col min="1" max="1" width="11.88671875" customWidth="1"/>
    <col min="2" max="25" width="4.6640625" customWidth="1"/>
  </cols>
  <sheetData>
    <row r="1" spans="1:25" ht="17.399999999999999" x14ac:dyDescent="0.3">
      <c r="A1" s="405" t="s">
        <v>328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5"/>
      <c r="R1" s="405"/>
      <c r="S1" s="405"/>
      <c r="T1" s="405"/>
      <c r="U1" s="405"/>
      <c r="V1" s="405"/>
      <c r="W1" s="405"/>
      <c r="X1" s="405"/>
      <c r="Y1" s="405"/>
    </row>
    <row r="4" spans="1:25" s="125" customFormat="1" x14ac:dyDescent="0.25">
      <c r="A4" s="401" t="s">
        <v>108</v>
      </c>
      <c r="B4" s="403" t="s">
        <v>269</v>
      </c>
      <c r="C4" s="404"/>
      <c r="D4" s="403" t="s">
        <v>271</v>
      </c>
      <c r="E4" s="404"/>
      <c r="F4" s="403" t="s">
        <v>272</v>
      </c>
      <c r="G4" s="404"/>
      <c r="H4" s="403" t="s">
        <v>273</v>
      </c>
      <c r="I4" s="404"/>
      <c r="J4" s="403" t="s">
        <v>274</v>
      </c>
      <c r="K4" s="404"/>
      <c r="L4" s="403" t="s">
        <v>275</v>
      </c>
      <c r="M4" s="404"/>
      <c r="N4" s="403" t="s">
        <v>276</v>
      </c>
      <c r="O4" s="404"/>
      <c r="P4" s="403" t="s">
        <v>277</v>
      </c>
      <c r="Q4" s="404"/>
      <c r="R4" s="403" t="s">
        <v>278</v>
      </c>
      <c r="S4" s="404"/>
      <c r="T4" s="403" t="s">
        <v>279</v>
      </c>
      <c r="U4" s="404"/>
      <c r="V4" s="403" t="s">
        <v>280</v>
      </c>
      <c r="W4" s="404"/>
      <c r="X4" s="403" t="s">
        <v>281</v>
      </c>
      <c r="Y4" s="404"/>
    </row>
    <row r="5" spans="1:25" s="125" customFormat="1" x14ac:dyDescent="0.25">
      <c r="A5" s="402"/>
      <c r="B5" s="151" t="s">
        <v>270</v>
      </c>
      <c r="C5" s="151" t="s">
        <v>302</v>
      </c>
      <c r="D5" s="151" t="s">
        <v>270</v>
      </c>
      <c r="E5" s="151" t="s">
        <v>302</v>
      </c>
      <c r="F5" s="151" t="s">
        <v>270</v>
      </c>
      <c r="G5" s="151" t="s">
        <v>302</v>
      </c>
      <c r="H5" s="151" t="s">
        <v>270</v>
      </c>
      <c r="I5" s="151" t="s">
        <v>302</v>
      </c>
      <c r="J5" s="151" t="s">
        <v>270</v>
      </c>
      <c r="K5" s="151" t="s">
        <v>302</v>
      </c>
      <c r="L5" s="151" t="s">
        <v>270</v>
      </c>
      <c r="M5" s="151" t="s">
        <v>302</v>
      </c>
      <c r="N5" s="151" t="s">
        <v>270</v>
      </c>
      <c r="O5" s="151" t="s">
        <v>302</v>
      </c>
      <c r="P5" s="151" t="s">
        <v>270</v>
      </c>
      <c r="Q5" s="151" t="s">
        <v>302</v>
      </c>
      <c r="R5" s="151" t="s">
        <v>270</v>
      </c>
      <c r="S5" s="151" t="s">
        <v>302</v>
      </c>
      <c r="T5" s="151" t="s">
        <v>270</v>
      </c>
      <c r="U5" s="151" t="s">
        <v>302</v>
      </c>
      <c r="V5" s="151" t="s">
        <v>270</v>
      </c>
      <c r="W5" s="151" t="s">
        <v>302</v>
      </c>
      <c r="X5" s="151" t="s">
        <v>270</v>
      </c>
      <c r="Y5" s="151" t="s">
        <v>302</v>
      </c>
    </row>
    <row r="6" spans="1:25" x14ac:dyDescent="0.25">
      <c r="A6" s="364" t="s">
        <v>45</v>
      </c>
      <c r="B6" s="365">
        <v>50</v>
      </c>
      <c r="C6" s="365">
        <v>0</v>
      </c>
      <c r="D6" s="365">
        <v>50</v>
      </c>
      <c r="E6" s="365">
        <v>0</v>
      </c>
      <c r="F6" s="365">
        <v>50</v>
      </c>
      <c r="G6" s="365">
        <v>0</v>
      </c>
      <c r="H6" s="365">
        <v>85</v>
      </c>
      <c r="I6" s="365">
        <v>0</v>
      </c>
      <c r="J6" s="365">
        <v>71</v>
      </c>
      <c r="K6" s="365">
        <v>0</v>
      </c>
      <c r="L6" s="366">
        <v>69</v>
      </c>
      <c r="M6" s="366">
        <v>0</v>
      </c>
      <c r="N6" s="366">
        <v>89</v>
      </c>
      <c r="O6" s="366">
        <v>0</v>
      </c>
      <c r="P6" s="366">
        <v>70</v>
      </c>
      <c r="Q6" s="366">
        <v>0</v>
      </c>
      <c r="R6" s="366">
        <v>79</v>
      </c>
      <c r="S6" s="366">
        <v>0</v>
      </c>
      <c r="T6" s="366">
        <v>54</v>
      </c>
      <c r="U6" s="366">
        <v>0</v>
      </c>
      <c r="V6" s="366">
        <v>50</v>
      </c>
      <c r="W6" s="366">
        <v>0</v>
      </c>
      <c r="X6" s="366">
        <v>50</v>
      </c>
      <c r="Y6" s="366">
        <v>0</v>
      </c>
    </row>
    <row r="7" spans="1:25" x14ac:dyDescent="0.25">
      <c r="A7" s="367" t="s">
        <v>131</v>
      </c>
      <c r="B7" s="368">
        <v>52</v>
      </c>
      <c r="C7" s="368">
        <v>0</v>
      </c>
      <c r="D7" s="368">
        <v>52</v>
      </c>
      <c r="E7" s="368">
        <v>0</v>
      </c>
      <c r="F7" s="368">
        <v>52</v>
      </c>
      <c r="G7" s="368">
        <v>0</v>
      </c>
      <c r="H7" s="368">
        <v>83</v>
      </c>
      <c r="I7" s="368">
        <v>0</v>
      </c>
      <c r="J7" s="368">
        <v>83</v>
      </c>
      <c r="K7" s="368">
        <v>0</v>
      </c>
      <c r="L7" s="369">
        <v>71</v>
      </c>
      <c r="M7" s="369">
        <v>0</v>
      </c>
      <c r="N7" s="369">
        <v>78</v>
      </c>
      <c r="O7" s="369">
        <v>0</v>
      </c>
      <c r="P7" s="369">
        <v>62</v>
      </c>
      <c r="Q7" s="369">
        <v>0</v>
      </c>
      <c r="R7" s="369">
        <v>50</v>
      </c>
      <c r="S7" s="369">
        <v>0</v>
      </c>
      <c r="T7" s="369">
        <v>52</v>
      </c>
      <c r="U7" s="369">
        <v>0</v>
      </c>
      <c r="V7" s="369">
        <v>52</v>
      </c>
      <c r="W7" s="369">
        <v>0</v>
      </c>
      <c r="X7" s="369">
        <v>52</v>
      </c>
      <c r="Y7" s="369">
        <v>0</v>
      </c>
    </row>
    <row r="8" spans="1:25" x14ac:dyDescent="0.25">
      <c r="A8" s="367" t="s">
        <v>47</v>
      </c>
      <c r="B8" s="368">
        <v>50</v>
      </c>
      <c r="C8" s="368">
        <v>0</v>
      </c>
      <c r="D8" s="368">
        <v>50</v>
      </c>
      <c r="E8" s="368">
        <v>0</v>
      </c>
      <c r="F8" s="368">
        <v>50</v>
      </c>
      <c r="G8" s="368">
        <v>0</v>
      </c>
      <c r="H8" s="368">
        <v>78</v>
      </c>
      <c r="I8" s="368">
        <v>0</v>
      </c>
      <c r="J8" s="368">
        <v>73</v>
      </c>
      <c r="K8" s="368">
        <v>0</v>
      </c>
      <c r="L8" s="369">
        <v>71</v>
      </c>
      <c r="M8" s="369">
        <v>0</v>
      </c>
      <c r="N8" s="369">
        <v>71</v>
      </c>
      <c r="O8" s="369">
        <v>0</v>
      </c>
      <c r="P8" s="369">
        <v>45</v>
      </c>
      <c r="Q8" s="369">
        <v>0</v>
      </c>
      <c r="R8" s="369">
        <v>48</v>
      </c>
      <c r="S8" s="369">
        <v>0</v>
      </c>
      <c r="T8" s="369">
        <v>42</v>
      </c>
      <c r="U8" s="369">
        <v>0</v>
      </c>
      <c r="V8" s="369">
        <v>50</v>
      </c>
      <c r="W8" s="369">
        <v>0</v>
      </c>
      <c r="X8" s="369">
        <v>50</v>
      </c>
      <c r="Y8" s="369">
        <v>0</v>
      </c>
    </row>
    <row r="9" spans="1:25" x14ac:dyDescent="0.25">
      <c r="A9" s="370" t="s">
        <v>133</v>
      </c>
      <c r="B9" s="368">
        <v>50</v>
      </c>
      <c r="C9" s="368">
        <v>0</v>
      </c>
      <c r="D9" s="368">
        <v>50</v>
      </c>
      <c r="E9" s="368">
        <v>0</v>
      </c>
      <c r="F9" s="368">
        <v>50</v>
      </c>
      <c r="G9" s="368">
        <v>0</v>
      </c>
      <c r="H9" s="368">
        <v>71</v>
      </c>
      <c r="I9" s="368">
        <v>0</v>
      </c>
      <c r="J9" s="368">
        <v>71</v>
      </c>
      <c r="K9" s="368">
        <v>0</v>
      </c>
      <c r="L9" s="369">
        <v>74</v>
      </c>
      <c r="M9" s="369">
        <v>0</v>
      </c>
      <c r="N9" s="369">
        <v>74</v>
      </c>
      <c r="O9" s="369">
        <v>0</v>
      </c>
      <c r="P9" s="369">
        <v>68</v>
      </c>
      <c r="Q9" s="369">
        <v>0</v>
      </c>
      <c r="R9" s="369">
        <v>50</v>
      </c>
      <c r="S9" s="369">
        <v>0</v>
      </c>
      <c r="T9" s="369">
        <v>60</v>
      </c>
      <c r="U9" s="369">
        <v>0</v>
      </c>
      <c r="V9" s="369">
        <v>50</v>
      </c>
      <c r="W9" s="369">
        <v>0</v>
      </c>
      <c r="X9" s="369">
        <v>50</v>
      </c>
      <c r="Y9" s="369">
        <v>0</v>
      </c>
    </row>
    <row r="10" spans="1:25" x14ac:dyDescent="0.25">
      <c r="A10" s="371" t="s">
        <v>117</v>
      </c>
      <c r="B10" s="372">
        <v>57</v>
      </c>
      <c r="C10" s="372">
        <v>0</v>
      </c>
      <c r="D10" s="372">
        <v>57</v>
      </c>
      <c r="E10" s="372">
        <v>0</v>
      </c>
      <c r="F10" s="372">
        <v>57</v>
      </c>
      <c r="G10" s="372">
        <v>0</v>
      </c>
      <c r="H10" s="372">
        <v>84</v>
      </c>
      <c r="I10" s="372">
        <v>0</v>
      </c>
      <c r="J10" s="372">
        <v>80</v>
      </c>
      <c r="K10" s="372">
        <v>0</v>
      </c>
      <c r="L10" s="373">
        <v>79</v>
      </c>
      <c r="M10" s="373">
        <v>0</v>
      </c>
      <c r="N10" s="373">
        <v>80</v>
      </c>
      <c r="O10" s="373">
        <v>0</v>
      </c>
      <c r="P10" s="373">
        <v>80</v>
      </c>
      <c r="Q10" s="373">
        <v>0</v>
      </c>
      <c r="R10" s="373">
        <v>53</v>
      </c>
      <c r="S10" s="373">
        <v>0</v>
      </c>
      <c r="T10" s="373">
        <v>67</v>
      </c>
      <c r="U10" s="373">
        <v>0</v>
      </c>
      <c r="V10" s="373">
        <v>57</v>
      </c>
      <c r="W10" s="373">
        <v>0</v>
      </c>
      <c r="X10" s="373">
        <v>57</v>
      </c>
      <c r="Y10" s="373">
        <v>0</v>
      </c>
    </row>
    <row r="12" spans="1:25" x14ac:dyDescent="0.25">
      <c r="N12" t="s">
        <v>285</v>
      </c>
    </row>
    <row r="13" spans="1:25" ht="16.2" thickBot="1" x14ac:dyDescent="0.35">
      <c r="A13" s="281" t="s">
        <v>240</v>
      </c>
    </row>
    <row r="14" spans="1:25" ht="13.8" thickBot="1" x14ac:dyDescent="0.3">
      <c r="B14" t="s">
        <v>299</v>
      </c>
      <c r="F14" s="398" t="s">
        <v>267</v>
      </c>
      <c r="G14" s="399"/>
      <c r="H14" s="399"/>
      <c r="I14" s="400"/>
      <c r="K14" s="125" t="s">
        <v>268</v>
      </c>
      <c r="M14" s="398" t="s">
        <v>301</v>
      </c>
      <c r="N14" s="399"/>
      <c r="O14" s="399"/>
      <c r="P14" s="399"/>
      <c r="Q14" s="399"/>
      <c r="R14" s="400"/>
    </row>
    <row r="16" spans="1:25" x14ac:dyDescent="0.25">
      <c r="B16" s="298" t="s">
        <v>300</v>
      </c>
      <c r="N16" s="125"/>
    </row>
    <row r="17" spans="2:17" x14ac:dyDescent="0.25">
      <c r="B17" t="s">
        <v>326</v>
      </c>
    </row>
    <row r="24" spans="2:17" x14ac:dyDescent="0.25">
      <c r="Q24" s="45"/>
    </row>
  </sheetData>
  <sheetProtection algorithmName="SHA-512" hashValue="/bX8Yh9Eq17ypT41ggeeAWgjgRZNWyqf5lSf46Y4n8C1t9Z88lnd2Lw6cH2kN2vEc37/IWJsS2bsTyLGh0p3xg==" saltValue="TQg+tsP+ktBIz6liT0G9lg==" spinCount="100000" sheet="1" objects="1" scenarios="1"/>
  <mergeCells count="16">
    <mergeCell ref="M14:R14"/>
    <mergeCell ref="A4:A5"/>
    <mergeCell ref="F14:I14"/>
    <mergeCell ref="T4:U4"/>
    <mergeCell ref="A1:Y1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V4:W4"/>
    <mergeCell ref="X4:Y4"/>
  </mergeCells>
  <phoneticPr fontId="2" type="noConversion"/>
  <dataValidations count="1">
    <dataValidation type="list" allowBlank="1" showInputMessage="1" showErrorMessage="1" sqref="A6:A10">
      <formula1>province</formula1>
    </dataValidation>
  </dataValidations>
  <pageMargins left="0.19685039370078741" right="0" top="0.98425196850393704" bottom="0.59055118110236227" header="0.51181102362204722" footer="0.51181102362204722"/>
  <pageSetup paperSize="9" scale="80" orientation="portrait" r:id="rId1"/>
  <headerFooter alignWithMargins="0">
    <oddFooter>&amp;R&amp;"CordiaUPC,ธรรมดา"&amp;9&amp;Z&amp;F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indexed="13"/>
  </sheetPr>
  <dimension ref="A1:Y17"/>
  <sheetViews>
    <sheetView workbookViewId="0">
      <selection activeCell="AD20" sqref="AD20"/>
    </sheetView>
  </sheetViews>
  <sheetFormatPr defaultRowHeight="13.2" x14ac:dyDescent="0.25"/>
  <cols>
    <col min="1" max="1" width="11.88671875" customWidth="1"/>
    <col min="2" max="25" width="4.6640625" customWidth="1"/>
  </cols>
  <sheetData>
    <row r="1" spans="1:25" ht="17.399999999999999" x14ac:dyDescent="0.3">
      <c r="A1" s="405" t="s">
        <v>327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5"/>
      <c r="R1" s="405"/>
      <c r="S1" s="405"/>
      <c r="T1" s="405"/>
      <c r="U1" s="405"/>
      <c r="V1" s="405"/>
      <c r="W1" s="405"/>
      <c r="X1" s="405"/>
      <c r="Y1" s="405"/>
    </row>
    <row r="4" spans="1:25" s="125" customFormat="1" x14ac:dyDescent="0.25">
      <c r="A4" s="401" t="s">
        <v>108</v>
      </c>
      <c r="B4" s="403" t="s">
        <v>269</v>
      </c>
      <c r="C4" s="404"/>
      <c r="D4" s="403" t="s">
        <v>271</v>
      </c>
      <c r="E4" s="404"/>
      <c r="F4" s="403" t="s">
        <v>272</v>
      </c>
      <c r="G4" s="404"/>
      <c r="H4" s="403" t="s">
        <v>273</v>
      </c>
      <c r="I4" s="404"/>
      <c r="J4" s="403" t="s">
        <v>274</v>
      </c>
      <c r="K4" s="404"/>
      <c r="L4" s="403" t="s">
        <v>275</v>
      </c>
      <c r="M4" s="404"/>
      <c r="N4" s="403" t="s">
        <v>276</v>
      </c>
      <c r="O4" s="404"/>
      <c r="P4" s="403" t="s">
        <v>277</v>
      </c>
      <c r="Q4" s="404"/>
      <c r="R4" s="403" t="s">
        <v>278</v>
      </c>
      <c r="S4" s="404"/>
      <c r="T4" s="403" t="s">
        <v>279</v>
      </c>
      <c r="U4" s="404"/>
      <c r="V4" s="403" t="s">
        <v>280</v>
      </c>
      <c r="W4" s="404"/>
      <c r="X4" s="403" t="s">
        <v>281</v>
      </c>
      <c r="Y4" s="404"/>
    </row>
    <row r="5" spans="1:25" s="125" customFormat="1" x14ac:dyDescent="0.25">
      <c r="A5" s="402"/>
      <c r="B5" s="151" t="s">
        <v>270</v>
      </c>
      <c r="C5" s="151" t="s">
        <v>302</v>
      </c>
      <c r="D5" s="151" t="s">
        <v>270</v>
      </c>
      <c r="E5" s="151" t="s">
        <v>302</v>
      </c>
      <c r="F5" s="151" t="s">
        <v>270</v>
      </c>
      <c r="G5" s="151" t="s">
        <v>302</v>
      </c>
      <c r="H5" s="151" t="s">
        <v>270</v>
      </c>
      <c r="I5" s="151" t="s">
        <v>302</v>
      </c>
      <c r="J5" s="151" t="s">
        <v>270</v>
      </c>
      <c r="K5" s="151" t="s">
        <v>302</v>
      </c>
      <c r="L5" s="151" t="s">
        <v>270</v>
      </c>
      <c r="M5" s="151" t="s">
        <v>302</v>
      </c>
      <c r="N5" s="151" t="s">
        <v>270</v>
      </c>
      <c r="O5" s="151" t="s">
        <v>302</v>
      </c>
      <c r="P5" s="151" t="s">
        <v>270</v>
      </c>
      <c r="Q5" s="151" t="s">
        <v>302</v>
      </c>
      <c r="R5" s="151" t="s">
        <v>270</v>
      </c>
      <c r="S5" s="151" t="s">
        <v>302</v>
      </c>
      <c r="T5" s="151" t="s">
        <v>270</v>
      </c>
      <c r="U5" s="151" t="s">
        <v>302</v>
      </c>
      <c r="V5" s="151" t="s">
        <v>270</v>
      </c>
      <c r="W5" s="151" t="s">
        <v>302</v>
      </c>
      <c r="X5" s="151" t="s">
        <v>270</v>
      </c>
      <c r="Y5" s="151" t="s">
        <v>302</v>
      </c>
    </row>
    <row r="6" spans="1:25" x14ac:dyDescent="0.25">
      <c r="A6" s="364" t="s">
        <v>45</v>
      </c>
      <c r="B6" s="374">
        <v>20</v>
      </c>
      <c r="C6" s="374">
        <v>0.23</v>
      </c>
      <c r="D6" s="374">
        <v>20</v>
      </c>
      <c r="E6" s="374">
        <v>0.23</v>
      </c>
      <c r="F6" s="374">
        <v>20</v>
      </c>
      <c r="G6" s="374">
        <v>0.23</v>
      </c>
      <c r="H6" s="374">
        <v>20</v>
      </c>
      <c r="I6" s="374">
        <v>0.23</v>
      </c>
      <c r="J6" s="374">
        <v>19</v>
      </c>
      <c r="K6" s="374">
        <v>0.11</v>
      </c>
      <c r="L6" s="375">
        <v>20</v>
      </c>
      <c r="M6" s="375">
        <v>0.06</v>
      </c>
      <c r="N6" s="375">
        <v>19</v>
      </c>
      <c r="O6" s="375">
        <v>0.05</v>
      </c>
      <c r="P6" s="375">
        <v>17</v>
      </c>
      <c r="Q6" s="375">
        <v>0.05</v>
      </c>
      <c r="R6" s="375">
        <v>18</v>
      </c>
      <c r="S6" s="375">
        <v>0.03</v>
      </c>
      <c r="T6" s="375">
        <v>13</v>
      </c>
      <c r="U6" s="375">
        <v>0.02</v>
      </c>
      <c r="V6" s="375">
        <v>20</v>
      </c>
      <c r="W6" s="375">
        <v>0.23</v>
      </c>
      <c r="X6" s="375">
        <v>20</v>
      </c>
      <c r="Y6" s="375">
        <v>0.23</v>
      </c>
    </row>
    <row r="7" spans="1:25" x14ac:dyDescent="0.25">
      <c r="A7" s="367" t="s">
        <v>131</v>
      </c>
      <c r="B7" s="368">
        <v>20</v>
      </c>
      <c r="C7" s="368">
        <v>0.23</v>
      </c>
      <c r="D7" s="368">
        <v>20</v>
      </c>
      <c r="E7" s="368">
        <v>0.23</v>
      </c>
      <c r="F7" s="368">
        <v>20</v>
      </c>
      <c r="G7" s="368">
        <v>0.23</v>
      </c>
      <c r="H7" s="368">
        <v>20</v>
      </c>
      <c r="I7" s="368">
        <v>0.23</v>
      </c>
      <c r="J7" s="368">
        <v>19</v>
      </c>
      <c r="K7" s="368">
        <v>0.11</v>
      </c>
      <c r="L7" s="369">
        <v>20</v>
      </c>
      <c r="M7" s="369">
        <v>0.06</v>
      </c>
      <c r="N7" s="369">
        <v>19</v>
      </c>
      <c r="O7" s="369">
        <v>0.05</v>
      </c>
      <c r="P7" s="369">
        <v>17</v>
      </c>
      <c r="Q7" s="369">
        <v>0.05</v>
      </c>
      <c r="R7" s="369">
        <v>18</v>
      </c>
      <c r="S7" s="369">
        <v>0.03</v>
      </c>
      <c r="T7" s="369">
        <v>13</v>
      </c>
      <c r="U7" s="369">
        <v>0.02</v>
      </c>
      <c r="V7" s="369">
        <v>20</v>
      </c>
      <c r="W7" s="369">
        <v>0.23</v>
      </c>
      <c r="X7" s="369">
        <v>20</v>
      </c>
      <c r="Y7" s="369">
        <v>0.23</v>
      </c>
    </row>
    <row r="8" spans="1:25" x14ac:dyDescent="0.25">
      <c r="A8" s="367" t="s">
        <v>47</v>
      </c>
      <c r="B8" s="368">
        <v>20</v>
      </c>
      <c r="C8" s="368">
        <v>0.23</v>
      </c>
      <c r="D8" s="368">
        <v>20</v>
      </c>
      <c r="E8" s="368">
        <v>0.23</v>
      </c>
      <c r="F8" s="368">
        <v>20</v>
      </c>
      <c r="G8" s="368">
        <v>0.23</v>
      </c>
      <c r="H8" s="368">
        <v>20</v>
      </c>
      <c r="I8" s="368">
        <v>0.23</v>
      </c>
      <c r="J8" s="368">
        <v>19</v>
      </c>
      <c r="K8" s="368">
        <v>0.11</v>
      </c>
      <c r="L8" s="369">
        <v>20</v>
      </c>
      <c r="M8" s="369">
        <v>0.06</v>
      </c>
      <c r="N8" s="369">
        <v>19</v>
      </c>
      <c r="O8" s="369">
        <v>0.05</v>
      </c>
      <c r="P8" s="369">
        <v>17</v>
      </c>
      <c r="Q8" s="369">
        <v>0.05</v>
      </c>
      <c r="R8" s="369">
        <v>18</v>
      </c>
      <c r="S8" s="369">
        <v>0.03</v>
      </c>
      <c r="T8" s="369">
        <v>13</v>
      </c>
      <c r="U8" s="369">
        <v>0.02</v>
      </c>
      <c r="V8" s="369">
        <v>20</v>
      </c>
      <c r="W8" s="369">
        <v>0.23</v>
      </c>
      <c r="X8" s="369">
        <v>20</v>
      </c>
      <c r="Y8" s="369">
        <v>0.23</v>
      </c>
    </row>
    <row r="9" spans="1:25" x14ac:dyDescent="0.25">
      <c r="A9" s="370" t="s">
        <v>133</v>
      </c>
      <c r="B9" s="368">
        <v>20</v>
      </c>
      <c r="C9" s="368">
        <v>0.23</v>
      </c>
      <c r="D9" s="368">
        <v>20</v>
      </c>
      <c r="E9" s="368">
        <v>0.23</v>
      </c>
      <c r="F9" s="368">
        <v>20</v>
      </c>
      <c r="G9" s="368">
        <v>0.23</v>
      </c>
      <c r="H9" s="368">
        <v>20</v>
      </c>
      <c r="I9" s="368">
        <v>0.23</v>
      </c>
      <c r="J9" s="368">
        <v>19</v>
      </c>
      <c r="K9" s="368">
        <v>0.11</v>
      </c>
      <c r="L9" s="369">
        <v>20</v>
      </c>
      <c r="M9" s="369">
        <v>0.06</v>
      </c>
      <c r="N9" s="369">
        <v>19</v>
      </c>
      <c r="O9" s="369">
        <v>0.05</v>
      </c>
      <c r="P9" s="369">
        <v>17</v>
      </c>
      <c r="Q9" s="369">
        <v>0.05</v>
      </c>
      <c r="R9" s="369">
        <v>18</v>
      </c>
      <c r="S9" s="369">
        <v>0.03</v>
      </c>
      <c r="T9" s="369">
        <v>13</v>
      </c>
      <c r="U9" s="369">
        <v>0.02</v>
      </c>
      <c r="V9" s="369">
        <v>20</v>
      </c>
      <c r="W9" s="369">
        <v>0.23</v>
      </c>
      <c r="X9" s="369">
        <v>20</v>
      </c>
      <c r="Y9" s="369">
        <v>0.23</v>
      </c>
    </row>
    <row r="10" spans="1:25" x14ac:dyDescent="0.25">
      <c r="A10" s="371" t="s">
        <v>117</v>
      </c>
      <c r="B10" s="372">
        <v>20</v>
      </c>
      <c r="C10" s="372">
        <v>0.23</v>
      </c>
      <c r="D10" s="372">
        <v>20</v>
      </c>
      <c r="E10" s="372">
        <v>0.23</v>
      </c>
      <c r="F10" s="372">
        <v>20</v>
      </c>
      <c r="G10" s="372">
        <v>0.23</v>
      </c>
      <c r="H10" s="372">
        <v>20</v>
      </c>
      <c r="I10" s="372">
        <v>0.23</v>
      </c>
      <c r="J10" s="372">
        <v>19</v>
      </c>
      <c r="K10" s="372">
        <v>0.11</v>
      </c>
      <c r="L10" s="373">
        <v>20</v>
      </c>
      <c r="M10" s="373">
        <v>0.06</v>
      </c>
      <c r="N10" s="373">
        <v>19</v>
      </c>
      <c r="O10" s="373">
        <v>0.05</v>
      </c>
      <c r="P10" s="373">
        <v>17</v>
      </c>
      <c r="Q10" s="373">
        <v>0.05</v>
      </c>
      <c r="R10" s="373">
        <v>18</v>
      </c>
      <c r="S10" s="373">
        <v>0.03</v>
      </c>
      <c r="T10" s="373">
        <v>13</v>
      </c>
      <c r="U10" s="373">
        <v>0.02</v>
      </c>
      <c r="V10" s="373">
        <v>20</v>
      </c>
      <c r="W10" s="373">
        <v>0.23</v>
      </c>
      <c r="X10" s="373">
        <v>20</v>
      </c>
      <c r="Y10" s="373">
        <v>0.23</v>
      </c>
    </row>
    <row r="12" spans="1:25" x14ac:dyDescent="0.25">
      <c r="M12" t="s">
        <v>329</v>
      </c>
    </row>
    <row r="13" spans="1:25" ht="16.2" thickBot="1" x14ac:dyDescent="0.35">
      <c r="A13" s="281" t="s">
        <v>240</v>
      </c>
    </row>
    <row r="14" spans="1:25" ht="13.8" thickBot="1" x14ac:dyDescent="0.3">
      <c r="B14" t="s">
        <v>299</v>
      </c>
      <c r="F14" s="398" t="s">
        <v>267</v>
      </c>
      <c r="G14" s="399"/>
      <c r="H14" s="399"/>
      <c r="I14" s="400"/>
      <c r="K14" s="125" t="s">
        <v>268</v>
      </c>
      <c r="M14" s="398" t="s">
        <v>301</v>
      </c>
      <c r="N14" s="399"/>
      <c r="O14" s="399"/>
      <c r="P14" s="399"/>
      <c r="Q14" s="399"/>
      <c r="R14" s="400"/>
    </row>
    <row r="16" spans="1:25" x14ac:dyDescent="0.25">
      <c r="B16" s="298" t="s">
        <v>300</v>
      </c>
      <c r="N16" s="125"/>
    </row>
    <row r="17" spans="2:2" x14ac:dyDescent="0.25">
      <c r="B17" t="s">
        <v>326</v>
      </c>
    </row>
  </sheetData>
  <sheetProtection password="D332" sheet="1"/>
  <mergeCells count="16">
    <mergeCell ref="F14:I14"/>
    <mergeCell ref="M14:R14"/>
    <mergeCell ref="R4:S4"/>
    <mergeCell ref="T4:U4"/>
    <mergeCell ref="N4:O4"/>
    <mergeCell ref="P4:Q4"/>
    <mergeCell ref="V4:W4"/>
    <mergeCell ref="X4:Y4"/>
    <mergeCell ref="A1:Y1"/>
    <mergeCell ref="A4:A5"/>
    <mergeCell ref="B4:C4"/>
    <mergeCell ref="D4:E4"/>
    <mergeCell ref="F4:G4"/>
    <mergeCell ref="H4:I4"/>
    <mergeCell ref="J4:K4"/>
    <mergeCell ref="L4:M4"/>
  </mergeCells>
  <phoneticPr fontId="2" type="noConversion"/>
  <dataValidations count="1">
    <dataValidation type="list" allowBlank="1" showInputMessage="1" showErrorMessage="1" sqref="A6:A10">
      <formula1>province</formula1>
    </dataValidation>
  </dataValidations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indexed="13"/>
  </sheetPr>
  <dimension ref="A1:P374"/>
  <sheetViews>
    <sheetView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N22" sqref="N22:N28"/>
    </sheetView>
  </sheetViews>
  <sheetFormatPr defaultRowHeight="13.2" x14ac:dyDescent="0.25"/>
  <cols>
    <col min="1" max="1" width="7.5546875" customWidth="1"/>
    <col min="2" max="2" width="7.6640625" customWidth="1"/>
    <col min="3" max="3" width="7.5546875" bestFit="1" customWidth="1"/>
    <col min="4" max="4" width="8.88671875" bestFit="1" customWidth="1"/>
    <col min="5" max="5" width="9.5546875" customWidth="1"/>
    <col min="6" max="6" width="9.33203125" customWidth="1"/>
    <col min="7" max="7" width="9.44140625" customWidth="1"/>
    <col min="8" max="12" width="9.5546875" customWidth="1"/>
    <col min="13" max="13" width="17" customWidth="1"/>
    <col min="14" max="14" width="11" customWidth="1"/>
    <col min="15" max="15" width="12.6640625" customWidth="1"/>
    <col min="16" max="16" width="11.6640625" customWidth="1"/>
  </cols>
  <sheetData>
    <row r="1" spans="1:16" ht="17.399999999999999" x14ac:dyDescent="0.3">
      <c r="A1" s="277" t="s">
        <v>282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</row>
    <row r="2" spans="1:16" ht="9" customHeight="1" x14ac:dyDescent="0.3">
      <c r="A2" s="277"/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</row>
    <row r="3" spans="1:16" s="281" customFormat="1" ht="21.75" customHeight="1" x14ac:dyDescent="0.3">
      <c r="B3" s="280"/>
      <c r="C3" s="280"/>
      <c r="D3" s="287" t="str">
        <f>"อ่างเก็บน้ำ "&amp;fill_data!D1</f>
        <v>อ่างเก็บน้ำ ฝ่ายส่งน้ำบำรุงรักษาที่ 6</v>
      </c>
      <c r="E3" s="280"/>
      <c r="F3" s="280"/>
      <c r="G3" s="280"/>
      <c r="H3" s="280"/>
      <c r="I3" s="280"/>
      <c r="J3" s="280"/>
      <c r="M3" s="286" t="s">
        <v>108</v>
      </c>
      <c r="N3" s="287" t="str">
        <f>fill_data!C4</f>
        <v>สิงห์บุรี</v>
      </c>
      <c r="O3" s="280"/>
      <c r="P3" s="280"/>
    </row>
    <row r="4" spans="1:16" ht="9" customHeight="1" x14ac:dyDescent="0.25"/>
    <row r="5" spans="1:16" s="125" customFormat="1" x14ac:dyDescent="0.25">
      <c r="A5" s="412" t="s">
        <v>283</v>
      </c>
      <c r="B5" s="412" t="s">
        <v>166</v>
      </c>
      <c r="C5" s="412" t="s">
        <v>241</v>
      </c>
      <c r="D5" s="409" t="s">
        <v>286</v>
      </c>
      <c r="E5" s="410"/>
      <c r="F5" s="410"/>
      <c r="G5" s="410"/>
      <c r="H5" s="410"/>
      <c r="I5" s="410"/>
      <c r="J5" s="410"/>
      <c r="K5" s="410"/>
      <c r="L5" s="411"/>
      <c r="M5" s="285" t="s">
        <v>293</v>
      </c>
      <c r="N5" s="285" t="s">
        <v>294</v>
      </c>
      <c r="O5" s="407" t="s">
        <v>296</v>
      </c>
      <c r="P5" s="408"/>
    </row>
    <row r="6" spans="1:16" s="125" customFormat="1" x14ac:dyDescent="0.25">
      <c r="A6" s="412"/>
      <c r="B6" s="412"/>
      <c r="C6" s="412"/>
      <c r="D6" s="376" t="s">
        <v>335</v>
      </c>
      <c r="E6" s="376" t="s">
        <v>336</v>
      </c>
      <c r="F6" s="376" t="s">
        <v>337</v>
      </c>
      <c r="G6" s="376" t="s">
        <v>338</v>
      </c>
      <c r="H6" s="376" t="s">
        <v>339</v>
      </c>
      <c r="I6" s="376" t="s">
        <v>340</v>
      </c>
      <c r="J6" s="376" t="s">
        <v>341</v>
      </c>
      <c r="K6" s="376" t="s">
        <v>342</v>
      </c>
      <c r="L6" s="376" t="s">
        <v>343</v>
      </c>
      <c r="M6" s="152" t="s">
        <v>287</v>
      </c>
      <c r="N6" s="152" t="s">
        <v>284</v>
      </c>
      <c r="O6" s="401" t="s">
        <v>297</v>
      </c>
      <c r="P6" s="401" t="s">
        <v>298</v>
      </c>
    </row>
    <row r="7" spans="1:16" s="125" customFormat="1" x14ac:dyDescent="0.25">
      <c r="A7" s="412"/>
      <c r="B7" s="412"/>
      <c r="C7" s="412"/>
      <c r="D7" s="377">
        <v>0.05</v>
      </c>
      <c r="E7" s="377">
        <v>0.2</v>
      </c>
      <c r="F7" s="377">
        <v>0.21</v>
      </c>
      <c r="G7" s="377">
        <v>0.1</v>
      </c>
      <c r="H7" s="377">
        <v>0.01</v>
      </c>
      <c r="I7" s="377">
        <v>0.01</v>
      </c>
      <c r="J7" s="377">
        <v>0.09</v>
      </c>
      <c r="K7" s="377">
        <v>0.18</v>
      </c>
      <c r="L7" s="377">
        <v>0.15</v>
      </c>
      <c r="M7" s="288">
        <f>SUM(D7:L7)</f>
        <v>0.99999999999999989</v>
      </c>
      <c r="N7" s="153" t="s">
        <v>171</v>
      </c>
      <c r="O7" s="402"/>
      <c r="P7" s="402"/>
    </row>
    <row r="8" spans="1:16" x14ac:dyDescent="0.25">
      <c r="A8" s="413">
        <v>1</v>
      </c>
      <c r="B8" s="419">
        <f>C11</f>
        <v>39756</v>
      </c>
      <c r="C8" s="357">
        <v>39753</v>
      </c>
      <c r="D8" s="378"/>
      <c r="E8" s="378"/>
      <c r="F8" s="378"/>
      <c r="G8" s="378"/>
      <c r="H8" s="378"/>
      <c r="I8" s="378"/>
      <c r="J8" s="378"/>
      <c r="K8" s="378"/>
      <c r="L8" s="378"/>
      <c r="M8" s="292">
        <f>(D8*$D$7+E8*$E$7+F8*$F$7+G8*$G$7+H8*$H$7+I8*$I$7+J8*$J$7+K8*$K$7+L8*$L$7)</f>
        <v>0</v>
      </c>
      <c r="N8" s="416">
        <f>SUM(M8:M14)</f>
        <v>0</v>
      </c>
      <c r="O8" s="416">
        <f>IF(N8&lt;=(VLOOKUP(MONTH(B8),[0]!effrain_paddy,3,FALSE)),N8,(N8-VLOOKUP(MONTH(B8),[0]!effrain_paddy,3,FALSE))*(VLOOKUP(MONTH(B8),[0]!effrain_paddy,4,FALSE))+(VLOOKUP(MONTH(B8),[0]!effrain_paddy,3,FALSE)))</f>
        <v>0</v>
      </c>
      <c r="P8" s="416">
        <f>IF(N8&lt;=(VLOOKUP(MONTH(B8),[0]!effrain_upland,3,FALSE)),N8,(N8-VLOOKUP(MONTH(B8),[0]!effrain_upland,3,FALSE))*(VLOOKUP(MONTH(B8),[0]!effrain_upland,4,FALSE))+(VLOOKUP(MONTH(B8),[0]!effrain_upland,3,FALSE)))</f>
        <v>0</v>
      </c>
    </row>
    <row r="9" spans="1:16" x14ac:dyDescent="0.25">
      <c r="A9" s="414"/>
      <c r="B9" s="420"/>
      <c r="C9" s="210">
        <f t="shared" ref="C9:C72" si="0">+C8+1</f>
        <v>39754</v>
      </c>
      <c r="D9" s="378"/>
      <c r="E9" s="378"/>
      <c r="F9" s="378"/>
      <c r="G9" s="378"/>
      <c r="H9" s="378"/>
      <c r="I9" s="378"/>
      <c r="J9" s="378"/>
      <c r="K9" s="378"/>
      <c r="L9" s="378"/>
      <c r="M9" s="292">
        <f t="shared" ref="M9:M72" si="1">(D9*$D$7+E9*$E$7+F9*$F$7+G9*$G$7+H9*$H$7+I9*$I$7+J9*$J$7+K9*$K$7+L9*$L$7)</f>
        <v>0</v>
      </c>
      <c r="N9" s="417"/>
      <c r="O9" s="417"/>
      <c r="P9" s="417"/>
    </row>
    <row r="10" spans="1:16" x14ac:dyDescent="0.25">
      <c r="A10" s="414"/>
      <c r="B10" s="420"/>
      <c r="C10" s="210">
        <f t="shared" si="0"/>
        <v>39755</v>
      </c>
      <c r="D10" s="378"/>
      <c r="E10" s="378"/>
      <c r="F10" s="378"/>
      <c r="G10" s="378"/>
      <c r="H10" s="378"/>
      <c r="I10" s="378"/>
      <c r="J10" s="378"/>
      <c r="K10" s="378"/>
      <c r="L10" s="378"/>
      <c r="M10" s="292">
        <f t="shared" si="1"/>
        <v>0</v>
      </c>
      <c r="N10" s="417"/>
      <c r="O10" s="417"/>
      <c r="P10" s="417"/>
    </row>
    <row r="11" spans="1:16" x14ac:dyDescent="0.25">
      <c r="A11" s="414"/>
      <c r="B11" s="420"/>
      <c r="C11" s="210">
        <f t="shared" si="0"/>
        <v>39756</v>
      </c>
      <c r="D11" s="378"/>
      <c r="E11" s="378"/>
      <c r="F11" s="378"/>
      <c r="G11" s="378"/>
      <c r="H11" s="378"/>
      <c r="I11" s="378"/>
      <c r="J11" s="378"/>
      <c r="K11" s="378"/>
      <c r="L11" s="378"/>
      <c r="M11" s="292">
        <f t="shared" si="1"/>
        <v>0</v>
      </c>
      <c r="N11" s="417"/>
      <c r="O11" s="417"/>
      <c r="P11" s="417"/>
    </row>
    <row r="12" spans="1:16" x14ac:dyDescent="0.25">
      <c r="A12" s="414"/>
      <c r="B12" s="420"/>
      <c r="C12" s="210">
        <f t="shared" si="0"/>
        <v>39757</v>
      </c>
      <c r="D12" s="378"/>
      <c r="E12" s="378"/>
      <c r="F12" s="378"/>
      <c r="G12" s="378"/>
      <c r="H12" s="378"/>
      <c r="I12" s="378"/>
      <c r="J12" s="378"/>
      <c r="K12" s="378"/>
      <c r="L12" s="378"/>
      <c r="M12" s="292">
        <f t="shared" si="1"/>
        <v>0</v>
      </c>
      <c r="N12" s="417"/>
      <c r="O12" s="417"/>
      <c r="P12" s="417"/>
    </row>
    <row r="13" spans="1:16" x14ac:dyDescent="0.25">
      <c r="A13" s="414"/>
      <c r="B13" s="420"/>
      <c r="C13" s="210">
        <f t="shared" si="0"/>
        <v>39758</v>
      </c>
      <c r="D13" s="378"/>
      <c r="E13" s="378"/>
      <c r="F13" s="378"/>
      <c r="G13" s="378"/>
      <c r="H13" s="378"/>
      <c r="I13" s="378"/>
      <c r="J13" s="378"/>
      <c r="K13" s="378"/>
      <c r="L13" s="378"/>
      <c r="M13" s="292">
        <f t="shared" si="1"/>
        <v>0</v>
      </c>
      <c r="N13" s="417"/>
      <c r="O13" s="417"/>
      <c r="P13" s="417"/>
    </row>
    <row r="14" spans="1:16" x14ac:dyDescent="0.25">
      <c r="A14" s="415"/>
      <c r="B14" s="421"/>
      <c r="C14" s="279">
        <f t="shared" si="0"/>
        <v>39759</v>
      </c>
      <c r="D14" s="379"/>
      <c r="E14" s="379"/>
      <c r="F14" s="379"/>
      <c r="G14" s="379"/>
      <c r="H14" s="379"/>
      <c r="I14" s="379"/>
      <c r="J14" s="379"/>
      <c r="K14" s="379"/>
      <c r="L14" s="379"/>
      <c r="M14" s="293">
        <f t="shared" si="1"/>
        <v>0</v>
      </c>
      <c r="N14" s="418"/>
      <c r="O14" s="418"/>
      <c r="P14" s="418"/>
    </row>
    <row r="15" spans="1:16" x14ac:dyDescent="0.25">
      <c r="A15" s="413">
        <v>2</v>
      </c>
      <c r="B15" s="419">
        <f>C18</f>
        <v>39763</v>
      </c>
      <c r="C15" s="209">
        <f t="shared" si="0"/>
        <v>39760</v>
      </c>
      <c r="D15" s="378"/>
      <c r="E15" s="380"/>
      <c r="F15" s="380"/>
      <c r="G15" s="380"/>
      <c r="H15" s="380"/>
      <c r="I15" s="380"/>
      <c r="J15" s="380"/>
      <c r="K15" s="380"/>
      <c r="L15" s="380"/>
      <c r="M15" s="297">
        <f t="shared" si="1"/>
        <v>0</v>
      </c>
      <c r="N15" s="416">
        <f>SUM(M15:M21)</f>
        <v>7.9140000000000006</v>
      </c>
      <c r="O15" s="416">
        <f>IF(N15&lt;=(VLOOKUP(MONTH(B15),[0]!effrain_paddy,3,FALSE)),N15,(N15-VLOOKUP(MONTH(B15),[0]!effrain_paddy,3,FALSE))*(VLOOKUP(MONTH(B15),[0]!effrain_paddy,4,FALSE))+(VLOOKUP(MONTH(B15),[0]!effrain_paddy,3,FALSE)))</f>
        <v>7.9140000000000006</v>
      </c>
      <c r="P15" s="416">
        <f>IF(N15&lt;=(VLOOKUP(MONTH(B15),[0]!effrain_upland,3,FALSE)),N15,(N15-VLOOKUP(MONTH(B15),[0]!effrain_upland,3,FALSE))*(VLOOKUP(MONTH(B15),[0]!effrain_upland,4,FALSE))+(VLOOKUP(MONTH(B15),[0]!effrain_upland,3,FALSE)))</f>
        <v>7.9140000000000006</v>
      </c>
    </row>
    <row r="16" spans="1:16" x14ac:dyDescent="0.25">
      <c r="A16" s="414"/>
      <c r="B16" s="420"/>
      <c r="C16" s="210">
        <f t="shared" si="0"/>
        <v>39761</v>
      </c>
      <c r="D16" s="378"/>
      <c r="E16" s="378"/>
      <c r="F16" s="378"/>
      <c r="G16" s="378"/>
      <c r="H16" s="378"/>
      <c r="I16" s="378">
        <v>3.2</v>
      </c>
      <c r="J16" s="378"/>
      <c r="K16" s="378">
        <v>2.1</v>
      </c>
      <c r="L16" s="378"/>
      <c r="M16" s="292">
        <f t="shared" si="1"/>
        <v>0.41000000000000003</v>
      </c>
      <c r="N16" s="417"/>
      <c r="O16" s="417"/>
      <c r="P16" s="417"/>
    </row>
    <row r="17" spans="1:16" x14ac:dyDescent="0.25">
      <c r="A17" s="414"/>
      <c r="B17" s="420"/>
      <c r="C17" s="210">
        <f t="shared" si="0"/>
        <v>39762</v>
      </c>
      <c r="D17" s="378">
        <v>2.4</v>
      </c>
      <c r="E17" s="378"/>
      <c r="F17" s="378">
        <v>7.6</v>
      </c>
      <c r="G17" s="378">
        <v>2.5</v>
      </c>
      <c r="H17" s="378">
        <v>3</v>
      </c>
      <c r="I17" s="378">
        <v>32.4</v>
      </c>
      <c r="J17" s="378">
        <v>8.5</v>
      </c>
      <c r="K17" s="378">
        <v>15.8</v>
      </c>
      <c r="L17" s="378">
        <v>10.5</v>
      </c>
      <c r="M17" s="292">
        <f t="shared" si="1"/>
        <v>7.5040000000000004</v>
      </c>
      <c r="N17" s="417"/>
      <c r="O17" s="417"/>
      <c r="P17" s="417"/>
    </row>
    <row r="18" spans="1:16" x14ac:dyDescent="0.25">
      <c r="A18" s="414"/>
      <c r="B18" s="420"/>
      <c r="C18" s="210">
        <f t="shared" si="0"/>
        <v>39763</v>
      </c>
      <c r="D18" s="378"/>
      <c r="E18" s="378"/>
      <c r="F18" s="378"/>
      <c r="G18" s="378"/>
      <c r="H18" s="378"/>
      <c r="I18" s="378"/>
      <c r="J18" s="378"/>
      <c r="K18" s="378"/>
      <c r="L18" s="378"/>
      <c r="M18" s="292">
        <f t="shared" si="1"/>
        <v>0</v>
      </c>
      <c r="N18" s="417"/>
      <c r="O18" s="417"/>
      <c r="P18" s="417"/>
    </row>
    <row r="19" spans="1:16" x14ac:dyDescent="0.25">
      <c r="A19" s="414"/>
      <c r="B19" s="420"/>
      <c r="C19" s="210">
        <f t="shared" si="0"/>
        <v>39764</v>
      </c>
      <c r="D19" s="378"/>
      <c r="E19" s="378"/>
      <c r="F19" s="378"/>
      <c r="G19" s="378"/>
      <c r="H19" s="378"/>
      <c r="I19" s="378"/>
      <c r="J19" s="378"/>
      <c r="K19" s="378"/>
      <c r="L19" s="378"/>
      <c r="M19" s="292">
        <f t="shared" si="1"/>
        <v>0</v>
      </c>
      <c r="N19" s="417"/>
      <c r="O19" s="417"/>
      <c r="P19" s="417"/>
    </row>
    <row r="20" spans="1:16" x14ac:dyDescent="0.25">
      <c r="A20" s="414"/>
      <c r="B20" s="420"/>
      <c r="C20" s="210">
        <f t="shared" si="0"/>
        <v>39765</v>
      </c>
      <c r="D20" s="378"/>
      <c r="E20" s="378"/>
      <c r="F20" s="378"/>
      <c r="G20" s="378"/>
      <c r="H20" s="378"/>
      <c r="I20" s="378"/>
      <c r="J20" s="378"/>
      <c r="K20" s="378"/>
      <c r="L20" s="378"/>
      <c r="M20" s="292">
        <f t="shared" si="1"/>
        <v>0</v>
      </c>
      <c r="N20" s="417"/>
      <c r="O20" s="417"/>
      <c r="P20" s="417"/>
    </row>
    <row r="21" spans="1:16" x14ac:dyDescent="0.25">
      <c r="A21" s="415"/>
      <c r="B21" s="421"/>
      <c r="C21" s="279">
        <f t="shared" si="0"/>
        <v>39766</v>
      </c>
      <c r="D21" s="379"/>
      <c r="E21" s="379"/>
      <c r="F21" s="379"/>
      <c r="G21" s="379"/>
      <c r="H21" s="379"/>
      <c r="I21" s="379"/>
      <c r="J21" s="379"/>
      <c r="K21" s="379"/>
      <c r="L21" s="379"/>
      <c r="M21" s="385">
        <f t="shared" si="1"/>
        <v>0</v>
      </c>
      <c r="N21" s="418"/>
      <c r="O21" s="418"/>
      <c r="P21" s="418"/>
    </row>
    <row r="22" spans="1:16" x14ac:dyDescent="0.25">
      <c r="A22" s="413">
        <v>3</v>
      </c>
      <c r="B22" s="419">
        <f>C25</f>
        <v>39770</v>
      </c>
      <c r="C22" s="209">
        <f t="shared" si="0"/>
        <v>39767</v>
      </c>
      <c r="D22" s="378"/>
      <c r="E22" s="380"/>
      <c r="F22" s="380"/>
      <c r="G22" s="380"/>
      <c r="H22" s="380"/>
      <c r="I22" s="380"/>
      <c r="J22" s="380"/>
      <c r="K22" s="380"/>
      <c r="L22" s="380"/>
      <c r="M22" s="297">
        <f t="shared" si="1"/>
        <v>0</v>
      </c>
      <c r="N22" s="416">
        <f>SUM(M22:M28)</f>
        <v>0</v>
      </c>
      <c r="O22" s="416">
        <f>IF(N22&lt;=(VLOOKUP(MONTH(B22),[0]!effrain_paddy,3,FALSE)),N22,(N22-VLOOKUP(MONTH(B22),[0]!effrain_paddy,3,FALSE))*(VLOOKUP(MONTH(B22),[0]!effrain_paddy,4,FALSE))+(VLOOKUP(MONTH(B22),[0]!effrain_paddy,3,FALSE)))</f>
        <v>0</v>
      </c>
      <c r="P22" s="416">
        <f>IF(N22&lt;=(VLOOKUP(MONTH(B22),[0]!effrain_upland,3,FALSE)),N22,(N22-VLOOKUP(MONTH(B22),[0]!effrain_upland,3,FALSE))*(VLOOKUP(MONTH(B22),[0]!effrain_upland,4,FALSE))+(VLOOKUP(MONTH(B22),[0]!effrain_upland,3,FALSE)))</f>
        <v>0</v>
      </c>
    </row>
    <row r="23" spans="1:16" x14ac:dyDescent="0.25">
      <c r="A23" s="414"/>
      <c r="B23" s="420"/>
      <c r="C23" s="210">
        <f t="shared" si="0"/>
        <v>39768</v>
      </c>
      <c r="D23" s="378"/>
      <c r="E23" s="378"/>
      <c r="F23" s="378"/>
      <c r="G23" s="378"/>
      <c r="H23" s="378"/>
      <c r="I23" s="378"/>
      <c r="J23" s="378"/>
      <c r="K23" s="378"/>
      <c r="L23" s="378"/>
      <c r="M23" s="292">
        <f t="shared" si="1"/>
        <v>0</v>
      </c>
      <c r="N23" s="417"/>
      <c r="O23" s="417"/>
      <c r="P23" s="417"/>
    </row>
    <row r="24" spans="1:16" x14ac:dyDescent="0.25">
      <c r="A24" s="414"/>
      <c r="B24" s="420"/>
      <c r="C24" s="210">
        <f t="shared" si="0"/>
        <v>39769</v>
      </c>
      <c r="D24" s="378"/>
      <c r="E24" s="378"/>
      <c r="F24" s="378"/>
      <c r="G24" s="378"/>
      <c r="H24" s="378"/>
      <c r="I24" s="378"/>
      <c r="J24" s="378"/>
      <c r="K24" s="378"/>
      <c r="L24" s="378"/>
      <c r="M24" s="292">
        <f t="shared" si="1"/>
        <v>0</v>
      </c>
      <c r="N24" s="417"/>
      <c r="O24" s="417"/>
      <c r="P24" s="417"/>
    </row>
    <row r="25" spans="1:16" x14ac:dyDescent="0.25">
      <c r="A25" s="414"/>
      <c r="B25" s="420"/>
      <c r="C25" s="210">
        <f t="shared" si="0"/>
        <v>39770</v>
      </c>
      <c r="D25" s="378"/>
      <c r="E25" s="378"/>
      <c r="F25" s="378"/>
      <c r="G25" s="378"/>
      <c r="H25" s="378"/>
      <c r="I25" s="378"/>
      <c r="J25" s="378"/>
      <c r="K25" s="378"/>
      <c r="L25" s="378"/>
      <c r="M25" s="292">
        <f t="shared" si="1"/>
        <v>0</v>
      </c>
      <c r="N25" s="417"/>
      <c r="O25" s="417"/>
      <c r="P25" s="417"/>
    </row>
    <row r="26" spans="1:16" x14ac:dyDescent="0.25">
      <c r="A26" s="414"/>
      <c r="B26" s="420"/>
      <c r="C26" s="210">
        <f t="shared" si="0"/>
        <v>39771</v>
      </c>
      <c r="D26" s="378"/>
      <c r="E26" s="378"/>
      <c r="F26" s="378"/>
      <c r="G26" s="378"/>
      <c r="H26" s="378"/>
      <c r="I26" s="378"/>
      <c r="J26" s="378"/>
      <c r="K26" s="378"/>
      <c r="L26" s="378"/>
      <c r="M26" s="292">
        <f t="shared" si="1"/>
        <v>0</v>
      </c>
      <c r="N26" s="417"/>
      <c r="O26" s="417"/>
      <c r="P26" s="417"/>
    </row>
    <row r="27" spans="1:16" x14ac:dyDescent="0.25">
      <c r="A27" s="414"/>
      <c r="B27" s="420"/>
      <c r="C27" s="210">
        <f t="shared" si="0"/>
        <v>39772</v>
      </c>
      <c r="D27" s="378"/>
      <c r="E27" s="378"/>
      <c r="F27" s="378"/>
      <c r="G27" s="378"/>
      <c r="H27" s="378"/>
      <c r="I27" s="378"/>
      <c r="J27" s="378"/>
      <c r="K27" s="378"/>
      <c r="L27" s="378"/>
      <c r="M27" s="292">
        <f t="shared" si="1"/>
        <v>0</v>
      </c>
      <c r="N27" s="417"/>
      <c r="O27" s="417"/>
      <c r="P27" s="417"/>
    </row>
    <row r="28" spans="1:16" x14ac:dyDescent="0.25">
      <c r="A28" s="415"/>
      <c r="B28" s="421"/>
      <c r="C28" s="279">
        <f t="shared" si="0"/>
        <v>39773</v>
      </c>
      <c r="D28" s="379"/>
      <c r="E28" s="379"/>
      <c r="F28" s="379"/>
      <c r="G28" s="379"/>
      <c r="H28" s="379"/>
      <c r="I28" s="379"/>
      <c r="J28" s="379"/>
      <c r="K28" s="379"/>
      <c r="L28" s="379"/>
      <c r="M28" s="293">
        <f t="shared" si="1"/>
        <v>0</v>
      </c>
      <c r="N28" s="418"/>
      <c r="O28" s="418"/>
      <c r="P28" s="418"/>
    </row>
    <row r="29" spans="1:16" x14ac:dyDescent="0.25">
      <c r="A29" s="413">
        <v>4</v>
      </c>
      <c r="B29" s="419">
        <f>C32</f>
        <v>39777</v>
      </c>
      <c r="C29" s="209">
        <f t="shared" si="0"/>
        <v>39774</v>
      </c>
      <c r="D29" s="378"/>
      <c r="E29" s="380"/>
      <c r="F29" s="380"/>
      <c r="G29" s="380"/>
      <c r="H29" s="380"/>
      <c r="I29" s="380"/>
      <c r="J29" s="380"/>
      <c r="K29" s="380"/>
      <c r="L29" s="380"/>
      <c r="M29" s="297">
        <f t="shared" si="1"/>
        <v>0</v>
      </c>
      <c r="N29" s="416">
        <f>SUM(M29:M35)</f>
        <v>0</v>
      </c>
      <c r="O29" s="416">
        <f>IF(N29&lt;=(VLOOKUP(MONTH(B29),[0]!effrain_paddy,3,FALSE)),N29,(N29-VLOOKUP(MONTH(B29),[0]!effrain_paddy,3,FALSE))*(VLOOKUP(MONTH(B29),[0]!effrain_paddy,4,FALSE))+(VLOOKUP(MONTH(B29),[0]!effrain_paddy,3,FALSE)))</f>
        <v>0</v>
      </c>
      <c r="P29" s="416">
        <f>IF(N29&lt;=(VLOOKUP(MONTH(B29),[0]!effrain_upland,3,FALSE)),N29,(N29-VLOOKUP(MONTH(B29),[0]!effrain_upland,3,FALSE))*(VLOOKUP(MONTH(B29),[0]!effrain_upland,4,FALSE))+(VLOOKUP(MONTH(B29),[0]!effrain_upland,3,FALSE)))</f>
        <v>0</v>
      </c>
    </row>
    <row r="30" spans="1:16" x14ac:dyDescent="0.25">
      <c r="A30" s="414"/>
      <c r="B30" s="420"/>
      <c r="C30" s="210">
        <f t="shared" si="0"/>
        <v>39775</v>
      </c>
      <c r="D30" s="378"/>
      <c r="E30" s="378"/>
      <c r="F30" s="378"/>
      <c r="G30" s="378"/>
      <c r="H30" s="378"/>
      <c r="I30" s="378"/>
      <c r="J30" s="378"/>
      <c r="K30" s="378"/>
      <c r="L30" s="378"/>
      <c r="M30" s="292">
        <f t="shared" si="1"/>
        <v>0</v>
      </c>
      <c r="N30" s="417"/>
      <c r="O30" s="417"/>
      <c r="P30" s="417"/>
    </row>
    <row r="31" spans="1:16" x14ac:dyDescent="0.25">
      <c r="A31" s="414"/>
      <c r="B31" s="420"/>
      <c r="C31" s="210">
        <f t="shared" si="0"/>
        <v>39776</v>
      </c>
      <c r="D31" s="378"/>
      <c r="E31" s="378"/>
      <c r="F31" s="378"/>
      <c r="G31" s="378"/>
      <c r="H31" s="378"/>
      <c r="I31" s="378"/>
      <c r="J31" s="378"/>
      <c r="K31" s="378"/>
      <c r="L31" s="378"/>
      <c r="M31" s="292">
        <f t="shared" si="1"/>
        <v>0</v>
      </c>
      <c r="N31" s="417"/>
      <c r="O31" s="417"/>
      <c r="P31" s="417"/>
    </row>
    <row r="32" spans="1:16" x14ac:dyDescent="0.25">
      <c r="A32" s="414"/>
      <c r="B32" s="420"/>
      <c r="C32" s="210">
        <f t="shared" si="0"/>
        <v>39777</v>
      </c>
      <c r="D32" s="378"/>
      <c r="E32" s="378"/>
      <c r="F32" s="378"/>
      <c r="G32" s="378"/>
      <c r="H32" s="378"/>
      <c r="I32" s="378"/>
      <c r="J32" s="378"/>
      <c r="K32" s="378"/>
      <c r="L32" s="378"/>
      <c r="M32" s="292">
        <f t="shared" si="1"/>
        <v>0</v>
      </c>
      <c r="N32" s="417"/>
      <c r="O32" s="417"/>
      <c r="P32" s="417"/>
    </row>
    <row r="33" spans="1:16" x14ac:dyDescent="0.25">
      <c r="A33" s="414"/>
      <c r="B33" s="420"/>
      <c r="C33" s="210">
        <f t="shared" si="0"/>
        <v>39778</v>
      </c>
      <c r="D33" s="378"/>
      <c r="E33" s="378"/>
      <c r="F33" s="378"/>
      <c r="G33" s="378"/>
      <c r="H33" s="378"/>
      <c r="I33" s="378"/>
      <c r="J33" s="378"/>
      <c r="K33" s="378"/>
      <c r="L33" s="378"/>
      <c r="M33" s="292">
        <f t="shared" si="1"/>
        <v>0</v>
      </c>
      <c r="N33" s="417"/>
      <c r="O33" s="417"/>
      <c r="P33" s="417"/>
    </row>
    <row r="34" spans="1:16" x14ac:dyDescent="0.25">
      <c r="A34" s="414"/>
      <c r="B34" s="420"/>
      <c r="C34" s="210">
        <f t="shared" si="0"/>
        <v>39779</v>
      </c>
      <c r="D34" s="378"/>
      <c r="E34" s="378"/>
      <c r="F34" s="378"/>
      <c r="G34" s="378"/>
      <c r="H34" s="378"/>
      <c r="I34" s="378"/>
      <c r="J34" s="378"/>
      <c r="K34" s="378"/>
      <c r="L34" s="378"/>
      <c r="M34" s="292">
        <f t="shared" si="1"/>
        <v>0</v>
      </c>
      <c r="N34" s="417"/>
      <c r="O34" s="417"/>
      <c r="P34" s="417"/>
    </row>
    <row r="35" spans="1:16" x14ac:dyDescent="0.25">
      <c r="A35" s="415"/>
      <c r="B35" s="421"/>
      <c r="C35" s="279">
        <f t="shared" si="0"/>
        <v>39780</v>
      </c>
      <c r="D35" s="379"/>
      <c r="E35" s="379"/>
      <c r="F35" s="379"/>
      <c r="G35" s="379"/>
      <c r="H35" s="379"/>
      <c r="I35" s="379"/>
      <c r="J35" s="379"/>
      <c r="K35" s="379"/>
      <c r="L35" s="379"/>
      <c r="M35" s="293">
        <f t="shared" si="1"/>
        <v>0</v>
      </c>
      <c r="N35" s="418"/>
      <c r="O35" s="418"/>
      <c r="P35" s="418"/>
    </row>
    <row r="36" spans="1:16" x14ac:dyDescent="0.25">
      <c r="A36" s="413">
        <v>5</v>
      </c>
      <c r="B36" s="419">
        <f>C39</f>
        <v>39784</v>
      </c>
      <c r="C36" s="209">
        <f t="shared" si="0"/>
        <v>39781</v>
      </c>
      <c r="D36" s="378"/>
      <c r="E36" s="380"/>
      <c r="F36" s="380"/>
      <c r="G36" s="380"/>
      <c r="H36" s="380"/>
      <c r="I36" s="380"/>
      <c r="J36" s="380"/>
      <c r="K36" s="380"/>
      <c r="L36" s="380"/>
      <c r="M36" s="297">
        <f t="shared" si="1"/>
        <v>0</v>
      </c>
      <c r="N36" s="416">
        <f>SUM(M36:M42)</f>
        <v>1.8140000000000003</v>
      </c>
      <c r="O36" s="416">
        <f>IF(N36&lt;=(VLOOKUP(MONTH(B36),[0]!effrain_paddy,3,FALSE)),N36,(N36-VLOOKUP(MONTH(B36),[0]!effrain_paddy,3,FALSE))*(VLOOKUP(MONTH(B36),[0]!effrain_paddy,4,FALSE))+(VLOOKUP(MONTH(B36),[0]!effrain_paddy,3,FALSE)))</f>
        <v>1.8140000000000003</v>
      </c>
      <c r="P36" s="416">
        <f>IF(N36&lt;=(VLOOKUP(MONTH(B36),[0]!effrain_upland,3,FALSE)),N36,(N36-VLOOKUP(MONTH(B36),[0]!effrain_upland,3,FALSE))*(VLOOKUP(MONTH(B36),[0]!effrain_upland,4,FALSE))+(VLOOKUP(MONTH(B36),[0]!effrain_upland,3,FALSE)))</f>
        <v>1.8140000000000003</v>
      </c>
    </row>
    <row r="37" spans="1:16" x14ac:dyDescent="0.25">
      <c r="A37" s="414"/>
      <c r="B37" s="420"/>
      <c r="C37" s="210">
        <f t="shared" si="0"/>
        <v>39782</v>
      </c>
      <c r="D37" s="378"/>
      <c r="E37" s="378"/>
      <c r="F37" s="378"/>
      <c r="G37" s="378"/>
      <c r="H37" s="378"/>
      <c r="I37" s="378"/>
      <c r="J37" s="378"/>
      <c r="K37" s="378"/>
      <c r="L37" s="378"/>
      <c r="M37" s="292">
        <f t="shared" si="1"/>
        <v>0</v>
      </c>
      <c r="N37" s="417"/>
      <c r="O37" s="417"/>
      <c r="P37" s="417"/>
    </row>
    <row r="38" spans="1:16" x14ac:dyDescent="0.25">
      <c r="A38" s="414"/>
      <c r="B38" s="420"/>
      <c r="C38" s="210">
        <f t="shared" si="0"/>
        <v>39783</v>
      </c>
      <c r="D38" s="378"/>
      <c r="E38" s="378"/>
      <c r="F38" s="378"/>
      <c r="G38" s="378"/>
      <c r="H38" s="378"/>
      <c r="I38" s="378"/>
      <c r="J38" s="378"/>
      <c r="K38" s="378"/>
      <c r="L38" s="378"/>
      <c r="M38" s="292">
        <f t="shared" si="1"/>
        <v>0</v>
      </c>
      <c r="N38" s="417"/>
      <c r="O38" s="417"/>
      <c r="P38" s="417"/>
    </row>
    <row r="39" spans="1:16" x14ac:dyDescent="0.25">
      <c r="A39" s="414"/>
      <c r="B39" s="420"/>
      <c r="C39" s="210">
        <f t="shared" si="0"/>
        <v>39784</v>
      </c>
      <c r="D39" s="378">
        <v>5.7</v>
      </c>
      <c r="E39" s="378"/>
      <c r="F39" s="378"/>
      <c r="G39" s="378">
        <v>8.5</v>
      </c>
      <c r="H39" s="378">
        <v>9</v>
      </c>
      <c r="I39" s="378">
        <v>4</v>
      </c>
      <c r="J39" s="378">
        <v>6.1</v>
      </c>
      <c r="K39" s="378"/>
      <c r="L39" s="378"/>
      <c r="M39" s="292">
        <f t="shared" si="1"/>
        <v>1.8140000000000003</v>
      </c>
      <c r="N39" s="417"/>
      <c r="O39" s="417"/>
      <c r="P39" s="417"/>
    </row>
    <row r="40" spans="1:16" x14ac:dyDescent="0.25">
      <c r="A40" s="414"/>
      <c r="B40" s="420"/>
      <c r="C40" s="210">
        <f t="shared" si="0"/>
        <v>39785</v>
      </c>
      <c r="D40" s="378"/>
      <c r="E40" s="378"/>
      <c r="F40" s="378"/>
      <c r="G40" s="378"/>
      <c r="H40" s="378"/>
      <c r="I40" s="378"/>
      <c r="J40" s="378"/>
      <c r="K40" s="378"/>
      <c r="L40" s="378"/>
      <c r="M40" s="292">
        <f t="shared" si="1"/>
        <v>0</v>
      </c>
      <c r="N40" s="417"/>
      <c r="O40" s="417"/>
      <c r="P40" s="417"/>
    </row>
    <row r="41" spans="1:16" x14ac:dyDescent="0.25">
      <c r="A41" s="414"/>
      <c r="B41" s="420"/>
      <c r="C41" s="210">
        <f t="shared" si="0"/>
        <v>39786</v>
      </c>
      <c r="D41" s="378"/>
      <c r="E41" s="378"/>
      <c r="F41" s="378"/>
      <c r="G41" s="378"/>
      <c r="H41" s="378"/>
      <c r="I41" s="378"/>
      <c r="J41" s="378"/>
      <c r="K41" s="378"/>
      <c r="L41" s="378"/>
      <c r="M41" s="292">
        <f t="shared" si="1"/>
        <v>0</v>
      </c>
      <c r="N41" s="417"/>
      <c r="O41" s="417"/>
      <c r="P41" s="417"/>
    </row>
    <row r="42" spans="1:16" x14ac:dyDescent="0.25">
      <c r="A42" s="415"/>
      <c r="B42" s="421"/>
      <c r="C42" s="279">
        <f t="shared" si="0"/>
        <v>39787</v>
      </c>
      <c r="D42" s="379"/>
      <c r="E42" s="379"/>
      <c r="F42" s="379"/>
      <c r="G42" s="379"/>
      <c r="H42" s="379"/>
      <c r="I42" s="379"/>
      <c r="J42" s="379"/>
      <c r="K42" s="379"/>
      <c r="L42" s="379"/>
      <c r="M42" s="385">
        <f t="shared" si="1"/>
        <v>0</v>
      </c>
      <c r="N42" s="418"/>
      <c r="O42" s="418"/>
      <c r="P42" s="418"/>
    </row>
    <row r="43" spans="1:16" x14ac:dyDescent="0.25">
      <c r="A43" s="413">
        <v>6</v>
      </c>
      <c r="B43" s="419">
        <f>C46</f>
        <v>39791</v>
      </c>
      <c r="C43" s="209">
        <f t="shared" si="0"/>
        <v>39788</v>
      </c>
      <c r="D43" s="378"/>
      <c r="E43" s="380"/>
      <c r="F43" s="380"/>
      <c r="G43" s="380"/>
      <c r="H43" s="380"/>
      <c r="I43" s="380"/>
      <c r="J43" s="380"/>
      <c r="K43" s="380"/>
      <c r="L43" s="380"/>
      <c r="M43" s="297">
        <f t="shared" si="1"/>
        <v>0</v>
      </c>
      <c r="N43" s="416">
        <f>SUM(M43:M49)</f>
        <v>2.012</v>
      </c>
      <c r="O43" s="416">
        <f>IF(N43&lt;=(VLOOKUP(MONTH(B43),[0]!effrain_paddy,3,FALSE)),N43,(N43-VLOOKUP(MONTH(B43),[0]!effrain_paddy,3,FALSE))*(VLOOKUP(MONTH(B43),[0]!effrain_paddy,4,FALSE))+(VLOOKUP(MONTH(B43),[0]!effrain_paddy,3,FALSE)))</f>
        <v>2.012</v>
      </c>
      <c r="P43" s="416">
        <f>IF(N43&lt;=(VLOOKUP(MONTH(B43),[0]!effrain_upland,3,FALSE)),N43,(N43-VLOOKUP(MONTH(B43),[0]!effrain_upland,3,FALSE))*(VLOOKUP(MONTH(B43),[0]!effrain_upland,4,FALSE))+(VLOOKUP(MONTH(B43),[0]!effrain_upland,3,FALSE)))</f>
        <v>2.012</v>
      </c>
    </row>
    <row r="44" spans="1:16" x14ac:dyDescent="0.25">
      <c r="A44" s="414"/>
      <c r="B44" s="420"/>
      <c r="C44" s="210">
        <f t="shared" si="0"/>
        <v>39789</v>
      </c>
      <c r="D44" s="378"/>
      <c r="E44" s="378"/>
      <c r="F44" s="378"/>
      <c r="G44" s="378"/>
      <c r="H44" s="378"/>
      <c r="I44" s="378"/>
      <c r="J44" s="378"/>
      <c r="K44" s="378"/>
      <c r="L44" s="378"/>
      <c r="M44" s="292">
        <f t="shared" si="1"/>
        <v>0</v>
      </c>
      <c r="N44" s="417"/>
      <c r="O44" s="417"/>
      <c r="P44" s="417"/>
    </row>
    <row r="45" spans="1:16" x14ac:dyDescent="0.25">
      <c r="A45" s="414"/>
      <c r="B45" s="420"/>
      <c r="C45" s="210">
        <f t="shared" si="0"/>
        <v>39790</v>
      </c>
      <c r="D45" s="378">
        <v>4.3</v>
      </c>
      <c r="E45" s="378"/>
      <c r="F45" s="378"/>
      <c r="G45" s="378">
        <v>4.5</v>
      </c>
      <c r="H45" s="378">
        <v>4</v>
      </c>
      <c r="I45" s="378">
        <v>6.2</v>
      </c>
      <c r="J45" s="378">
        <v>4.5</v>
      </c>
      <c r="K45" s="378"/>
      <c r="L45" s="378">
        <v>5.6</v>
      </c>
      <c r="M45" s="292">
        <f t="shared" si="1"/>
        <v>2.012</v>
      </c>
      <c r="N45" s="417"/>
      <c r="O45" s="417"/>
      <c r="P45" s="417"/>
    </row>
    <row r="46" spans="1:16" x14ac:dyDescent="0.25">
      <c r="A46" s="414"/>
      <c r="B46" s="420"/>
      <c r="C46" s="210">
        <f t="shared" si="0"/>
        <v>39791</v>
      </c>
      <c r="D46" s="378"/>
      <c r="E46" s="378"/>
      <c r="F46" s="378"/>
      <c r="G46" s="378"/>
      <c r="H46" s="378"/>
      <c r="I46" s="378"/>
      <c r="J46" s="378"/>
      <c r="K46" s="378"/>
      <c r="L46" s="378"/>
      <c r="M46" s="292">
        <f t="shared" si="1"/>
        <v>0</v>
      </c>
      <c r="N46" s="417"/>
      <c r="O46" s="417"/>
      <c r="P46" s="417"/>
    </row>
    <row r="47" spans="1:16" x14ac:dyDescent="0.25">
      <c r="A47" s="414"/>
      <c r="B47" s="420"/>
      <c r="C47" s="210">
        <f t="shared" si="0"/>
        <v>39792</v>
      </c>
      <c r="D47" s="378"/>
      <c r="E47" s="378"/>
      <c r="F47" s="378"/>
      <c r="G47" s="378"/>
      <c r="H47" s="378"/>
      <c r="I47" s="378"/>
      <c r="J47" s="378"/>
      <c r="K47" s="378"/>
      <c r="L47" s="378"/>
      <c r="M47" s="292">
        <f t="shared" si="1"/>
        <v>0</v>
      </c>
      <c r="N47" s="417"/>
      <c r="O47" s="417"/>
      <c r="P47" s="417"/>
    </row>
    <row r="48" spans="1:16" x14ac:dyDescent="0.25">
      <c r="A48" s="414"/>
      <c r="B48" s="420"/>
      <c r="C48" s="210">
        <f t="shared" si="0"/>
        <v>39793</v>
      </c>
      <c r="D48" s="378"/>
      <c r="E48" s="378"/>
      <c r="F48" s="378"/>
      <c r="G48" s="378"/>
      <c r="H48" s="378"/>
      <c r="I48" s="378"/>
      <c r="J48" s="378"/>
      <c r="K48" s="378"/>
      <c r="L48" s="378"/>
      <c r="M48" s="292">
        <f t="shared" si="1"/>
        <v>0</v>
      </c>
      <c r="N48" s="417"/>
      <c r="O48" s="417"/>
      <c r="P48" s="417"/>
    </row>
    <row r="49" spans="1:16" x14ac:dyDescent="0.25">
      <c r="A49" s="415"/>
      <c r="B49" s="421"/>
      <c r="C49" s="279">
        <f t="shared" si="0"/>
        <v>39794</v>
      </c>
      <c r="D49" s="379"/>
      <c r="E49" s="379"/>
      <c r="F49" s="379"/>
      <c r="G49" s="379"/>
      <c r="H49" s="379"/>
      <c r="I49" s="379"/>
      <c r="J49" s="379"/>
      <c r="K49" s="379"/>
      <c r="L49" s="379"/>
      <c r="M49" s="385">
        <f t="shared" si="1"/>
        <v>0</v>
      </c>
      <c r="N49" s="418"/>
      <c r="O49" s="418"/>
      <c r="P49" s="418"/>
    </row>
    <row r="50" spans="1:16" x14ac:dyDescent="0.25">
      <c r="A50" s="413">
        <v>7</v>
      </c>
      <c r="B50" s="419">
        <f>C53</f>
        <v>39798</v>
      </c>
      <c r="C50" s="209">
        <f t="shared" si="0"/>
        <v>39795</v>
      </c>
      <c r="D50" s="378"/>
      <c r="E50" s="380"/>
      <c r="F50" s="380"/>
      <c r="G50" s="380"/>
      <c r="H50" s="380"/>
      <c r="I50" s="380"/>
      <c r="J50" s="380"/>
      <c r="K50" s="380"/>
      <c r="L50" s="380"/>
      <c r="M50" s="297">
        <f t="shared" si="1"/>
        <v>0</v>
      </c>
      <c r="N50" s="416">
        <f>SUM(M50:M56)</f>
        <v>0</v>
      </c>
      <c r="O50" s="416">
        <f>IF(N50&lt;=(VLOOKUP(MONTH(B50),[0]!effrain_paddy,3,FALSE)),N50,(N50-VLOOKUP(MONTH(B50),[0]!effrain_paddy,3,FALSE))*(VLOOKUP(MONTH(B50),[0]!effrain_paddy,4,FALSE))+(VLOOKUP(MONTH(B50),[0]!effrain_paddy,3,FALSE)))</f>
        <v>0</v>
      </c>
      <c r="P50" s="416">
        <f>IF(N50&lt;=(VLOOKUP(MONTH(B50),[0]!effrain_upland,3,FALSE)),N50,(N50-VLOOKUP(MONTH(B50),[0]!effrain_upland,3,FALSE))*(VLOOKUP(MONTH(B50),[0]!effrain_upland,4,FALSE))+(VLOOKUP(MONTH(B50),[0]!effrain_upland,3,FALSE)))</f>
        <v>0</v>
      </c>
    </row>
    <row r="51" spans="1:16" x14ac:dyDescent="0.25">
      <c r="A51" s="414"/>
      <c r="B51" s="420"/>
      <c r="C51" s="210">
        <f t="shared" si="0"/>
        <v>39796</v>
      </c>
      <c r="D51" s="378"/>
      <c r="E51" s="378"/>
      <c r="F51" s="378"/>
      <c r="G51" s="378"/>
      <c r="H51" s="378"/>
      <c r="I51" s="378"/>
      <c r="J51" s="378"/>
      <c r="K51" s="378"/>
      <c r="L51" s="378"/>
      <c r="M51" s="292">
        <f t="shared" si="1"/>
        <v>0</v>
      </c>
      <c r="N51" s="417"/>
      <c r="O51" s="417"/>
      <c r="P51" s="417"/>
    </row>
    <row r="52" spans="1:16" x14ac:dyDescent="0.25">
      <c r="A52" s="414"/>
      <c r="B52" s="420"/>
      <c r="C52" s="210">
        <f t="shared" si="0"/>
        <v>39797</v>
      </c>
      <c r="D52" s="378"/>
      <c r="E52" s="378"/>
      <c r="F52" s="378"/>
      <c r="G52" s="378"/>
      <c r="H52" s="378"/>
      <c r="I52" s="378"/>
      <c r="J52" s="378"/>
      <c r="K52" s="378"/>
      <c r="L52" s="378"/>
      <c r="M52" s="292">
        <f t="shared" si="1"/>
        <v>0</v>
      </c>
      <c r="N52" s="417"/>
      <c r="O52" s="417"/>
      <c r="P52" s="417"/>
    </row>
    <row r="53" spans="1:16" x14ac:dyDescent="0.25">
      <c r="A53" s="414"/>
      <c r="B53" s="420"/>
      <c r="C53" s="210">
        <f t="shared" si="0"/>
        <v>39798</v>
      </c>
      <c r="D53" s="378"/>
      <c r="E53" s="378"/>
      <c r="F53" s="378"/>
      <c r="G53" s="378"/>
      <c r="H53" s="378"/>
      <c r="I53" s="378"/>
      <c r="J53" s="378"/>
      <c r="K53" s="378"/>
      <c r="L53" s="378"/>
      <c r="M53" s="292">
        <f t="shared" si="1"/>
        <v>0</v>
      </c>
      <c r="N53" s="417"/>
      <c r="O53" s="417"/>
      <c r="P53" s="417"/>
    </row>
    <row r="54" spans="1:16" x14ac:dyDescent="0.25">
      <c r="A54" s="414"/>
      <c r="B54" s="420"/>
      <c r="C54" s="210">
        <f t="shared" si="0"/>
        <v>39799</v>
      </c>
      <c r="D54" s="378"/>
      <c r="E54" s="378"/>
      <c r="F54" s="378"/>
      <c r="G54" s="378"/>
      <c r="H54" s="378"/>
      <c r="I54" s="378"/>
      <c r="J54" s="378"/>
      <c r="K54" s="378"/>
      <c r="L54" s="378"/>
      <c r="M54" s="292">
        <f t="shared" si="1"/>
        <v>0</v>
      </c>
      <c r="N54" s="417"/>
      <c r="O54" s="417"/>
      <c r="P54" s="417"/>
    </row>
    <row r="55" spans="1:16" x14ac:dyDescent="0.25">
      <c r="A55" s="414"/>
      <c r="B55" s="420"/>
      <c r="C55" s="210">
        <f t="shared" si="0"/>
        <v>39800</v>
      </c>
      <c r="D55" s="378"/>
      <c r="E55" s="378"/>
      <c r="F55" s="378"/>
      <c r="G55" s="378"/>
      <c r="H55" s="378"/>
      <c r="I55" s="378"/>
      <c r="J55" s="378"/>
      <c r="K55" s="378"/>
      <c r="L55" s="378"/>
      <c r="M55" s="292">
        <f t="shared" si="1"/>
        <v>0</v>
      </c>
      <c r="N55" s="417"/>
      <c r="O55" s="417"/>
      <c r="P55" s="417"/>
    </row>
    <row r="56" spans="1:16" x14ac:dyDescent="0.25">
      <c r="A56" s="415"/>
      <c r="B56" s="421"/>
      <c r="C56" s="279">
        <f t="shared" si="0"/>
        <v>39801</v>
      </c>
      <c r="D56" s="379"/>
      <c r="E56" s="379"/>
      <c r="F56" s="379"/>
      <c r="G56" s="379"/>
      <c r="H56" s="379"/>
      <c r="I56" s="379"/>
      <c r="J56" s="379"/>
      <c r="K56" s="379"/>
      <c r="L56" s="379"/>
      <c r="M56" s="293">
        <f t="shared" si="1"/>
        <v>0</v>
      </c>
      <c r="N56" s="418"/>
      <c r="O56" s="418"/>
      <c r="P56" s="418"/>
    </row>
    <row r="57" spans="1:16" x14ac:dyDescent="0.25">
      <c r="A57" s="413">
        <v>8</v>
      </c>
      <c r="B57" s="419">
        <f>C60</f>
        <v>39805</v>
      </c>
      <c r="C57" s="209">
        <f t="shared" si="0"/>
        <v>39802</v>
      </c>
      <c r="D57" s="378"/>
      <c r="E57" s="380"/>
      <c r="F57" s="380"/>
      <c r="G57" s="380"/>
      <c r="H57" s="380"/>
      <c r="I57" s="380"/>
      <c r="J57" s="380"/>
      <c r="K57" s="380"/>
      <c r="L57" s="380"/>
      <c r="M57" s="297">
        <f t="shared" si="1"/>
        <v>0</v>
      </c>
      <c r="N57" s="416">
        <f>SUM(M57:M63)</f>
        <v>0</v>
      </c>
      <c r="O57" s="416">
        <f>IF(N57&lt;=(VLOOKUP(MONTH(B57),[0]!effrain_paddy,3,FALSE)),N57,(N57-VLOOKUP(MONTH(B57),[0]!effrain_paddy,3,FALSE))*(VLOOKUP(MONTH(B57),[0]!effrain_paddy,4,FALSE))+(VLOOKUP(MONTH(B57),[0]!effrain_paddy,3,FALSE)))</f>
        <v>0</v>
      </c>
      <c r="P57" s="416">
        <f>IF(N57&lt;=(VLOOKUP(MONTH(B57),[0]!effrain_upland,3,FALSE)),N57,(N57-VLOOKUP(MONTH(B57),[0]!effrain_upland,3,FALSE))*(VLOOKUP(MONTH(B57),[0]!effrain_upland,4,FALSE))+(VLOOKUP(MONTH(B57),[0]!effrain_upland,3,FALSE)))</f>
        <v>0</v>
      </c>
    </row>
    <row r="58" spans="1:16" x14ac:dyDescent="0.25">
      <c r="A58" s="414"/>
      <c r="B58" s="420"/>
      <c r="C58" s="210">
        <f t="shared" si="0"/>
        <v>39803</v>
      </c>
      <c r="D58" s="378"/>
      <c r="E58" s="378"/>
      <c r="F58" s="378"/>
      <c r="G58" s="378"/>
      <c r="H58" s="378"/>
      <c r="I58" s="378"/>
      <c r="J58" s="378"/>
      <c r="K58" s="378"/>
      <c r="L58" s="378"/>
      <c r="M58" s="292">
        <f t="shared" si="1"/>
        <v>0</v>
      </c>
      <c r="N58" s="417"/>
      <c r="O58" s="417"/>
      <c r="P58" s="417"/>
    </row>
    <row r="59" spans="1:16" x14ac:dyDescent="0.25">
      <c r="A59" s="414"/>
      <c r="B59" s="420"/>
      <c r="C59" s="210">
        <f t="shared" si="0"/>
        <v>39804</v>
      </c>
      <c r="D59" s="378"/>
      <c r="E59" s="378"/>
      <c r="F59" s="378"/>
      <c r="G59" s="378"/>
      <c r="H59" s="378"/>
      <c r="I59" s="378"/>
      <c r="J59" s="378"/>
      <c r="K59" s="378"/>
      <c r="L59" s="378"/>
      <c r="M59" s="292">
        <f t="shared" si="1"/>
        <v>0</v>
      </c>
      <c r="N59" s="417"/>
      <c r="O59" s="417"/>
      <c r="P59" s="417"/>
    </row>
    <row r="60" spans="1:16" x14ac:dyDescent="0.25">
      <c r="A60" s="414"/>
      <c r="B60" s="420"/>
      <c r="C60" s="210">
        <f t="shared" si="0"/>
        <v>39805</v>
      </c>
      <c r="D60" s="378"/>
      <c r="E60" s="378"/>
      <c r="F60" s="378"/>
      <c r="G60" s="378"/>
      <c r="H60" s="378"/>
      <c r="I60" s="378"/>
      <c r="J60" s="378"/>
      <c r="K60" s="378"/>
      <c r="L60" s="378"/>
      <c r="M60" s="292">
        <f t="shared" si="1"/>
        <v>0</v>
      </c>
      <c r="N60" s="417"/>
      <c r="O60" s="417"/>
      <c r="P60" s="417"/>
    </row>
    <row r="61" spans="1:16" x14ac:dyDescent="0.25">
      <c r="A61" s="414"/>
      <c r="B61" s="420"/>
      <c r="C61" s="210">
        <f t="shared" si="0"/>
        <v>39806</v>
      </c>
      <c r="D61" s="378"/>
      <c r="E61" s="378"/>
      <c r="F61" s="378"/>
      <c r="G61" s="378"/>
      <c r="H61" s="378"/>
      <c r="I61" s="378"/>
      <c r="J61" s="378"/>
      <c r="K61" s="378"/>
      <c r="L61" s="378"/>
      <c r="M61" s="292">
        <f t="shared" si="1"/>
        <v>0</v>
      </c>
      <c r="N61" s="417"/>
      <c r="O61" s="417"/>
      <c r="P61" s="417"/>
    </row>
    <row r="62" spans="1:16" x14ac:dyDescent="0.25">
      <c r="A62" s="414"/>
      <c r="B62" s="420"/>
      <c r="C62" s="210">
        <f t="shared" si="0"/>
        <v>39807</v>
      </c>
      <c r="D62" s="378"/>
      <c r="E62" s="378"/>
      <c r="F62" s="378"/>
      <c r="G62" s="378"/>
      <c r="H62" s="378"/>
      <c r="I62" s="378"/>
      <c r="J62" s="378"/>
      <c r="K62" s="378"/>
      <c r="L62" s="378"/>
      <c r="M62" s="292">
        <f t="shared" si="1"/>
        <v>0</v>
      </c>
      <c r="N62" s="417"/>
      <c r="O62" s="417"/>
      <c r="P62" s="417"/>
    </row>
    <row r="63" spans="1:16" x14ac:dyDescent="0.25">
      <c r="A63" s="415"/>
      <c r="B63" s="421"/>
      <c r="C63" s="279">
        <f t="shared" si="0"/>
        <v>39808</v>
      </c>
      <c r="D63" s="379"/>
      <c r="E63" s="379"/>
      <c r="F63" s="379"/>
      <c r="G63" s="379"/>
      <c r="H63" s="379"/>
      <c r="I63" s="379"/>
      <c r="J63" s="379"/>
      <c r="K63" s="379"/>
      <c r="L63" s="379"/>
      <c r="M63" s="293">
        <f t="shared" si="1"/>
        <v>0</v>
      </c>
      <c r="N63" s="418"/>
      <c r="O63" s="418"/>
      <c r="P63" s="418"/>
    </row>
    <row r="64" spans="1:16" x14ac:dyDescent="0.25">
      <c r="A64" s="413">
        <v>9</v>
      </c>
      <c r="B64" s="419">
        <f>C67</f>
        <v>39812</v>
      </c>
      <c r="C64" s="209">
        <f t="shared" si="0"/>
        <v>39809</v>
      </c>
      <c r="D64" s="378"/>
      <c r="E64" s="380"/>
      <c r="F64" s="380"/>
      <c r="G64" s="380"/>
      <c r="H64" s="380"/>
      <c r="I64" s="380"/>
      <c r="J64" s="380"/>
      <c r="K64" s="380"/>
      <c r="L64" s="380"/>
      <c r="M64" s="297">
        <f t="shared" si="1"/>
        <v>0</v>
      </c>
      <c r="N64" s="416">
        <f>SUM(M64:M70)</f>
        <v>8.0869999999999997</v>
      </c>
      <c r="O64" s="416">
        <f>IF(N64&lt;=(VLOOKUP(MONTH(B64),[0]!effrain_paddy,3,FALSE)),N64,(N64-VLOOKUP(MONTH(B64),[0]!effrain_paddy,3,FALSE))*(VLOOKUP(MONTH(B64),[0]!effrain_paddy,4,FALSE))+(VLOOKUP(MONTH(B64),[0]!effrain_paddy,3,FALSE)))</f>
        <v>8.0869999999999997</v>
      </c>
      <c r="P64" s="416">
        <f>IF(N64&lt;=(VLOOKUP(MONTH(B64),[0]!effrain_upland,3,FALSE)),N64,(N64-VLOOKUP(MONTH(B64),[0]!effrain_upland,3,FALSE))*(VLOOKUP(MONTH(B64),[0]!effrain_upland,4,FALSE))+(VLOOKUP(MONTH(B64),[0]!effrain_upland,3,FALSE)))</f>
        <v>8.0869999999999997</v>
      </c>
    </row>
    <row r="65" spans="1:16" x14ac:dyDescent="0.25">
      <c r="A65" s="414"/>
      <c r="B65" s="420"/>
      <c r="C65" s="210">
        <f t="shared" si="0"/>
        <v>39810</v>
      </c>
      <c r="D65" s="378"/>
      <c r="E65" s="378"/>
      <c r="F65" s="378"/>
      <c r="G65" s="378">
        <v>52</v>
      </c>
      <c r="H65" s="378">
        <v>48</v>
      </c>
      <c r="I65" s="378">
        <v>28.7</v>
      </c>
      <c r="J65" s="378"/>
      <c r="K65" s="378">
        <v>1.3</v>
      </c>
      <c r="L65" s="378"/>
      <c r="M65" s="292">
        <f t="shared" si="1"/>
        <v>6.2009999999999996</v>
      </c>
      <c r="N65" s="417"/>
      <c r="O65" s="417"/>
      <c r="P65" s="417"/>
    </row>
    <row r="66" spans="1:16" x14ac:dyDescent="0.25">
      <c r="A66" s="414"/>
      <c r="B66" s="420"/>
      <c r="C66" s="210">
        <f t="shared" si="0"/>
        <v>39811</v>
      </c>
      <c r="D66" s="378"/>
      <c r="E66" s="378"/>
      <c r="F66" s="378"/>
      <c r="G66" s="378">
        <v>2.5</v>
      </c>
      <c r="H66" s="378">
        <v>2</v>
      </c>
      <c r="I66" s="378">
        <v>6.8</v>
      </c>
      <c r="J66" s="378"/>
      <c r="K66" s="378">
        <v>8.6</v>
      </c>
      <c r="L66" s="378"/>
      <c r="M66" s="292">
        <f t="shared" si="1"/>
        <v>1.8859999999999999</v>
      </c>
      <c r="N66" s="417"/>
      <c r="O66" s="417"/>
      <c r="P66" s="417"/>
    </row>
    <row r="67" spans="1:16" x14ac:dyDescent="0.25">
      <c r="A67" s="414"/>
      <c r="B67" s="420"/>
      <c r="C67" s="210">
        <f t="shared" si="0"/>
        <v>39812</v>
      </c>
      <c r="D67" s="378"/>
      <c r="E67" s="378"/>
      <c r="F67" s="378"/>
      <c r="G67" s="378"/>
      <c r="H67" s="378"/>
      <c r="I67" s="378"/>
      <c r="J67" s="378"/>
      <c r="K67" s="378"/>
      <c r="L67" s="378"/>
      <c r="M67" s="292">
        <f t="shared" si="1"/>
        <v>0</v>
      </c>
      <c r="N67" s="417"/>
      <c r="O67" s="417"/>
      <c r="P67" s="417"/>
    </row>
    <row r="68" spans="1:16" x14ac:dyDescent="0.25">
      <c r="A68" s="414"/>
      <c r="B68" s="420"/>
      <c r="C68" s="210">
        <f t="shared" si="0"/>
        <v>39813</v>
      </c>
      <c r="D68" s="378"/>
      <c r="E68" s="378"/>
      <c r="F68" s="378"/>
      <c r="G68" s="378"/>
      <c r="H68" s="378"/>
      <c r="I68" s="378"/>
      <c r="J68" s="378"/>
      <c r="K68" s="378"/>
      <c r="L68" s="378"/>
      <c r="M68" s="292">
        <f t="shared" si="1"/>
        <v>0</v>
      </c>
      <c r="N68" s="417"/>
      <c r="O68" s="417"/>
      <c r="P68" s="417"/>
    </row>
    <row r="69" spans="1:16" x14ac:dyDescent="0.25">
      <c r="A69" s="414"/>
      <c r="B69" s="420"/>
      <c r="C69" s="210">
        <f t="shared" si="0"/>
        <v>39814</v>
      </c>
      <c r="D69" s="378"/>
      <c r="E69" s="378"/>
      <c r="F69" s="378"/>
      <c r="G69" s="378"/>
      <c r="H69" s="378"/>
      <c r="I69" s="378"/>
      <c r="J69" s="378"/>
      <c r="K69" s="378"/>
      <c r="L69" s="378"/>
      <c r="M69" s="292">
        <f t="shared" si="1"/>
        <v>0</v>
      </c>
      <c r="N69" s="417"/>
      <c r="O69" s="417"/>
      <c r="P69" s="417"/>
    </row>
    <row r="70" spans="1:16" x14ac:dyDescent="0.25">
      <c r="A70" s="415"/>
      <c r="B70" s="421"/>
      <c r="C70" s="279">
        <f t="shared" si="0"/>
        <v>39815</v>
      </c>
      <c r="D70" s="379"/>
      <c r="E70" s="379"/>
      <c r="F70" s="379"/>
      <c r="G70" s="379"/>
      <c r="H70" s="379"/>
      <c r="I70" s="379"/>
      <c r="J70" s="379"/>
      <c r="K70" s="379"/>
      <c r="L70" s="379"/>
      <c r="M70" s="293">
        <f t="shared" si="1"/>
        <v>0</v>
      </c>
      <c r="N70" s="418"/>
      <c r="O70" s="418"/>
      <c r="P70" s="418"/>
    </row>
    <row r="71" spans="1:16" x14ac:dyDescent="0.25">
      <c r="A71" s="413">
        <v>10</v>
      </c>
      <c r="B71" s="419">
        <f>C74</f>
        <v>39819</v>
      </c>
      <c r="C71" s="209">
        <f t="shared" si="0"/>
        <v>39816</v>
      </c>
      <c r="D71" s="378"/>
      <c r="E71" s="380"/>
      <c r="F71" s="380"/>
      <c r="G71" s="380"/>
      <c r="H71" s="380"/>
      <c r="I71" s="380"/>
      <c r="J71" s="380"/>
      <c r="K71" s="380"/>
      <c r="L71" s="380"/>
      <c r="M71" s="297">
        <f t="shared" si="1"/>
        <v>0</v>
      </c>
      <c r="N71" s="416">
        <f>SUM(M71:M77)</f>
        <v>0</v>
      </c>
      <c r="O71" s="416">
        <f>IF(N71&lt;=(VLOOKUP(MONTH(B71),[0]!effrain_paddy,3,FALSE)),N71,(N71-VLOOKUP(MONTH(B71),[0]!effrain_paddy,3,FALSE))*(VLOOKUP(MONTH(B71),[0]!effrain_paddy,4,FALSE))+(VLOOKUP(MONTH(B71),[0]!effrain_paddy,3,FALSE)))</f>
        <v>0</v>
      </c>
      <c r="P71" s="416">
        <f>IF(N71&lt;=(VLOOKUP(MONTH(B71),[0]!effrain_upland,3,FALSE)),N71,(N71-VLOOKUP(MONTH(B71),[0]!effrain_upland,3,FALSE))*(VLOOKUP(MONTH(B71),[0]!effrain_upland,4,FALSE))+(VLOOKUP(MONTH(B71),[0]!effrain_upland,3,FALSE)))</f>
        <v>0</v>
      </c>
    </row>
    <row r="72" spans="1:16" x14ac:dyDescent="0.25">
      <c r="A72" s="414"/>
      <c r="B72" s="420"/>
      <c r="C72" s="210">
        <f t="shared" si="0"/>
        <v>39817</v>
      </c>
      <c r="D72" s="378"/>
      <c r="E72" s="378"/>
      <c r="F72" s="378"/>
      <c r="G72" s="378"/>
      <c r="H72" s="378"/>
      <c r="I72" s="378"/>
      <c r="J72" s="378"/>
      <c r="K72" s="378"/>
      <c r="L72" s="378"/>
      <c r="M72" s="292">
        <f t="shared" si="1"/>
        <v>0</v>
      </c>
      <c r="N72" s="417"/>
      <c r="O72" s="417"/>
      <c r="P72" s="417"/>
    </row>
    <row r="73" spans="1:16" x14ac:dyDescent="0.25">
      <c r="A73" s="414"/>
      <c r="B73" s="420"/>
      <c r="C73" s="210">
        <f t="shared" ref="C73:C136" si="2">+C72+1</f>
        <v>39818</v>
      </c>
      <c r="D73" s="378"/>
      <c r="E73" s="378"/>
      <c r="F73" s="378"/>
      <c r="G73" s="378"/>
      <c r="H73" s="378"/>
      <c r="I73" s="378"/>
      <c r="J73" s="378"/>
      <c r="K73" s="378"/>
      <c r="L73" s="378"/>
      <c r="M73" s="292">
        <f t="shared" ref="M73:M136" si="3">(D73*$D$7+E73*$E$7+F73*$F$7+G73*$G$7+H73*$H$7+I73*$I$7+J73*$J$7+K73*$K$7+L73*$L$7)</f>
        <v>0</v>
      </c>
      <c r="N73" s="417"/>
      <c r="O73" s="417"/>
      <c r="P73" s="417"/>
    </row>
    <row r="74" spans="1:16" x14ac:dyDescent="0.25">
      <c r="A74" s="414"/>
      <c r="B74" s="420"/>
      <c r="C74" s="210">
        <f t="shared" si="2"/>
        <v>39819</v>
      </c>
      <c r="D74" s="378"/>
      <c r="E74" s="378"/>
      <c r="F74" s="378"/>
      <c r="G74" s="378"/>
      <c r="H74" s="378"/>
      <c r="I74" s="378"/>
      <c r="J74" s="378"/>
      <c r="K74" s="378"/>
      <c r="L74" s="378"/>
      <c r="M74" s="292">
        <f t="shared" si="3"/>
        <v>0</v>
      </c>
      <c r="N74" s="417"/>
      <c r="O74" s="417"/>
      <c r="P74" s="417"/>
    </row>
    <row r="75" spans="1:16" x14ac:dyDescent="0.25">
      <c r="A75" s="414"/>
      <c r="B75" s="420"/>
      <c r="C75" s="210">
        <f t="shared" si="2"/>
        <v>39820</v>
      </c>
      <c r="D75" s="378"/>
      <c r="E75" s="378"/>
      <c r="F75" s="378"/>
      <c r="G75" s="378"/>
      <c r="H75" s="378"/>
      <c r="I75" s="378"/>
      <c r="J75" s="378"/>
      <c r="K75" s="378"/>
      <c r="L75" s="378"/>
      <c r="M75" s="292">
        <f t="shared" si="3"/>
        <v>0</v>
      </c>
      <c r="N75" s="417"/>
      <c r="O75" s="417"/>
      <c r="P75" s="417"/>
    </row>
    <row r="76" spans="1:16" x14ac:dyDescent="0.25">
      <c r="A76" s="414"/>
      <c r="B76" s="420"/>
      <c r="C76" s="210">
        <f t="shared" si="2"/>
        <v>39821</v>
      </c>
      <c r="D76" s="378"/>
      <c r="E76" s="378"/>
      <c r="F76" s="378"/>
      <c r="G76" s="378"/>
      <c r="H76" s="378"/>
      <c r="I76" s="378"/>
      <c r="J76" s="378"/>
      <c r="K76" s="378"/>
      <c r="L76" s="378"/>
      <c r="M76" s="292">
        <f t="shared" si="3"/>
        <v>0</v>
      </c>
      <c r="N76" s="417"/>
      <c r="O76" s="417"/>
      <c r="P76" s="417"/>
    </row>
    <row r="77" spans="1:16" x14ac:dyDescent="0.25">
      <c r="A77" s="415"/>
      <c r="B77" s="421"/>
      <c r="C77" s="279">
        <f t="shared" si="2"/>
        <v>39822</v>
      </c>
      <c r="D77" s="379"/>
      <c r="E77" s="379"/>
      <c r="F77" s="379"/>
      <c r="G77" s="379"/>
      <c r="H77" s="379"/>
      <c r="I77" s="379"/>
      <c r="J77" s="379"/>
      <c r="K77" s="379"/>
      <c r="L77" s="379"/>
      <c r="M77" s="293">
        <f t="shared" si="3"/>
        <v>0</v>
      </c>
      <c r="N77" s="418"/>
      <c r="O77" s="418"/>
      <c r="P77" s="418"/>
    </row>
    <row r="78" spans="1:16" x14ac:dyDescent="0.25">
      <c r="A78" s="413">
        <v>11</v>
      </c>
      <c r="B78" s="419">
        <f>C81</f>
        <v>39826</v>
      </c>
      <c r="C78" s="209">
        <f t="shared" si="2"/>
        <v>39823</v>
      </c>
      <c r="D78" s="378"/>
      <c r="E78" s="380"/>
      <c r="F78" s="380"/>
      <c r="G78" s="380"/>
      <c r="H78" s="380"/>
      <c r="I78" s="380"/>
      <c r="J78" s="380"/>
      <c r="K78" s="380"/>
      <c r="L78" s="380"/>
      <c r="M78" s="297">
        <f t="shared" si="3"/>
        <v>0</v>
      </c>
      <c r="N78" s="416">
        <f>SUM(M78:M84)</f>
        <v>0</v>
      </c>
      <c r="O78" s="416">
        <f>IF(N78&lt;=(VLOOKUP(MONTH(B78),[0]!effrain_paddy,3,FALSE)),N78,(N78-VLOOKUP(MONTH(B78),[0]!effrain_paddy,3,FALSE))*(VLOOKUP(MONTH(B78),[0]!effrain_paddy,4,FALSE))+(VLOOKUP(MONTH(B78),[0]!effrain_paddy,3,FALSE)))</f>
        <v>0</v>
      </c>
      <c r="P78" s="416">
        <f>IF(N78&lt;=(VLOOKUP(MONTH(B78),[0]!effrain_upland,3,FALSE)),N78,(N78-VLOOKUP(MONTH(B78),[0]!effrain_upland,3,FALSE))*(VLOOKUP(MONTH(B78),[0]!effrain_upland,4,FALSE))+(VLOOKUP(MONTH(B78),[0]!effrain_upland,3,FALSE)))</f>
        <v>0</v>
      </c>
    </row>
    <row r="79" spans="1:16" x14ac:dyDescent="0.25">
      <c r="A79" s="414"/>
      <c r="B79" s="420"/>
      <c r="C79" s="210">
        <f t="shared" si="2"/>
        <v>39824</v>
      </c>
      <c r="D79" s="378"/>
      <c r="E79" s="378"/>
      <c r="F79" s="378"/>
      <c r="G79" s="378"/>
      <c r="H79" s="378"/>
      <c r="I79" s="378"/>
      <c r="J79" s="378"/>
      <c r="K79" s="378"/>
      <c r="L79" s="378"/>
      <c r="M79" s="292">
        <f t="shared" si="3"/>
        <v>0</v>
      </c>
      <c r="N79" s="417"/>
      <c r="O79" s="417"/>
      <c r="P79" s="417"/>
    </row>
    <row r="80" spans="1:16" x14ac:dyDescent="0.25">
      <c r="A80" s="414"/>
      <c r="B80" s="420"/>
      <c r="C80" s="210">
        <f t="shared" si="2"/>
        <v>39825</v>
      </c>
      <c r="D80" s="378"/>
      <c r="E80" s="378"/>
      <c r="F80" s="378"/>
      <c r="G80" s="378"/>
      <c r="H80" s="378"/>
      <c r="I80" s="378"/>
      <c r="J80" s="378"/>
      <c r="K80" s="378"/>
      <c r="L80" s="378"/>
      <c r="M80" s="292">
        <f t="shared" si="3"/>
        <v>0</v>
      </c>
      <c r="N80" s="417"/>
      <c r="O80" s="417"/>
      <c r="P80" s="417"/>
    </row>
    <row r="81" spans="1:16" x14ac:dyDescent="0.25">
      <c r="A81" s="414"/>
      <c r="B81" s="420"/>
      <c r="C81" s="210">
        <f t="shared" si="2"/>
        <v>39826</v>
      </c>
      <c r="D81" s="378"/>
      <c r="E81" s="378"/>
      <c r="F81" s="378"/>
      <c r="G81" s="378"/>
      <c r="H81" s="378"/>
      <c r="I81" s="378"/>
      <c r="J81" s="378"/>
      <c r="K81" s="378"/>
      <c r="L81" s="378"/>
      <c r="M81" s="292">
        <f t="shared" si="3"/>
        <v>0</v>
      </c>
      <c r="N81" s="417"/>
      <c r="O81" s="417"/>
      <c r="P81" s="417"/>
    </row>
    <row r="82" spans="1:16" x14ac:dyDescent="0.25">
      <c r="A82" s="414"/>
      <c r="B82" s="420"/>
      <c r="C82" s="210">
        <f t="shared" si="2"/>
        <v>39827</v>
      </c>
      <c r="D82" s="378"/>
      <c r="E82" s="378"/>
      <c r="F82" s="378"/>
      <c r="G82" s="378"/>
      <c r="H82" s="378"/>
      <c r="I82" s="378"/>
      <c r="J82" s="378"/>
      <c r="K82" s="378"/>
      <c r="L82" s="378"/>
      <c r="M82" s="292">
        <f t="shared" si="3"/>
        <v>0</v>
      </c>
      <c r="N82" s="417"/>
      <c r="O82" s="417"/>
      <c r="P82" s="417"/>
    </row>
    <row r="83" spans="1:16" x14ac:dyDescent="0.25">
      <c r="A83" s="414"/>
      <c r="B83" s="420"/>
      <c r="C83" s="210">
        <f t="shared" si="2"/>
        <v>39828</v>
      </c>
      <c r="D83" s="378"/>
      <c r="E83" s="378"/>
      <c r="F83" s="378"/>
      <c r="G83" s="378"/>
      <c r="H83" s="378"/>
      <c r="I83" s="378"/>
      <c r="J83" s="378"/>
      <c r="K83" s="378"/>
      <c r="L83" s="378"/>
      <c r="M83" s="292">
        <f t="shared" si="3"/>
        <v>0</v>
      </c>
      <c r="N83" s="417"/>
      <c r="O83" s="417"/>
      <c r="P83" s="417"/>
    </row>
    <row r="84" spans="1:16" x14ac:dyDescent="0.25">
      <c r="A84" s="415"/>
      <c r="B84" s="421"/>
      <c r="C84" s="279">
        <f t="shared" si="2"/>
        <v>39829</v>
      </c>
      <c r="D84" s="379"/>
      <c r="E84" s="379"/>
      <c r="F84" s="379"/>
      <c r="G84" s="379"/>
      <c r="H84" s="379"/>
      <c r="I84" s="379"/>
      <c r="J84" s="379"/>
      <c r="K84" s="379"/>
      <c r="L84" s="379"/>
      <c r="M84" s="293">
        <f t="shared" si="3"/>
        <v>0</v>
      </c>
      <c r="N84" s="418"/>
      <c r="O84" s="418"/>
      <c r="P84" s="418"/>
    </row>
    <row r="85" spans="1:16" x14ac:dyDescent="0.25">
      <c r="A85" s="413">
        <v>12</v>
      </c>
      <c r="B85" s="419">
        <f>C88</f>
        <v>39833</v>
      </c>
      <c r="C85" s="209">
        <f t="shared" si="2"/>
        <v>39830</v>
      </c>
      <c r="D85" s="378"/>
      <c r="E85" s="380"/>
      <c r="F85" s="380"/>
      <c r="G85" s="380"/>
      <c r="H85" s="380"/>
      <c r="I85" s="380"/>
      <c r="J85" s="380"/>
      <c r="K85" s="380"/>
      <c r="L85" s="380"/>
      <c r="M85" s="297">
        <f t="shared" si="3"/>
        <v>0</v>
      </c>
      <c r="N85" s="416">
        <f>SUM(M85:M91)</f>
        <v>0</v>
      </c>
      <c r="O85" s="416">
        <f>IF(N85&lt;=(VLOOKUP(MONTH(B85),[0]!effrain_paddy,3,FALSE)),N85,(N85-VLOOKUP(MONTH(B85),[0]!effrain_paddy,3,FALSE))*(VLOOKUP(MONTH(B85),[0]!effrain_paddy,4,FALSE))+(VLOOKUP(MONTH(B85),[0]!effrain_paddy,3,FALSE)))</f>
        <v>0</v>
      </c>
      <c r="P85" s="416">
        <f>IF(N85&lt;=(VLOOKUP(MONTH(B85),[0]!effrain_upland,3,FALSE)),N85,(N85-VLOOKUP(MONTH(B85),[0]!effrain_upland,3,FALSE))*(VLOOKUP(MONTH(B85),[0]!effrain_upland,4,FALSE))+(VLOOKUP(MONTH(B85),[0]!effrain_upland,3,FALSE)))</f>
        <v>0</v>
      </c>
    </row>
    <row r="86" spans="1:16" x14ac:dyDescent="0.25">
      <c r="A86" s="414"/>
      <c r="B86" s="420"/>
      <c r="C86" s="210">
        <f t="shared" si="2"/>
        <v>39831</v>
      </c>
      <c r="D86" s="378"/>
      <c r="E86" s="378"/>
      <c r="F86" s="378"/>
      <c r="G86" s="378"/>
      <c r="H86" s="378"/>
      <c r="I86" s="378"/>
      <c r="J86" s="378"/>
      <c r="K86" s="378"/>
      <c r="L86" s="378"/>
      <c r="M86" s="292">
        <f t="shared" si="3"/>
        <v>0</v>
      </c>
      <c r="N86" s="417"/>
      <c r="O86" s="417"/>
      <c r="P86" s="417"/>
    </row>
    <row r="87" spans="1:16" x14ac:dyDescent="0.25">
      <c r="A87" s="414"/>
      <c r="B87" s="420"/>
      <c r="C87" s="210">
        <f t="shared" si="2"/>
        <v>39832</v>
      </c>
      <c r="D87" s="378"/>
      <c r="E87" s="378"/>
      <c r="F87" s="378"/>
      <c r="G87" s="378"/>
      <c r="H87" s="378"/>
      <c r="I87" s="378"/>
      <c r="J87" s="378"/>
      <c r="K87" s="378"/>
      <c r="L87" s="378"/>
      <c r="M87" s="292">
        <f t="shared" si="3"/>
        <v>0</v>
      </c>
      <c r="N87" s="417"/>
      <c r="O87" s="417"/>
      <c r="P87" s="417"/>
    </row>
    <row r="88" spans="1:16" x14ac:dyDescent="0.25">
      <c r="A88" s="414"/>
      <c r="B88" s="420"/>
      <c r="C88" s="210">
        <f t="shared" si="2"/>
        <v>39833</v>
      </c>
      <c r="D88" s="378"/>
      <c r="E88" s="378"/>
      <c r="F88" s="378"/>
      <c r="G88" s="378"/>
      <c r="H88" s="378"/>
      <c r="I88" s="378"/>
      <c r="J88" s="378"/>
      <c r="K88" s="378"/>
      <c r="L88" s="378"/>
      <c r="M88" s="292">
        <f t="shared" si="3"/>
        <v>0</v>
      </c>
      <c r="N88" s="417"/>
      <c r="O88" s="417"/>
      <c r="P88" s="417"/>
    </row>
    <row r="89" spans="1:16" x14ac:dyDescent="0.25">
      <c r="A89" s="414"/>
      <c r="B89" s="420"/>
      <c r="C89" s="210">
        <f t="shared" si="2"/>
        <v>39834</v>
      </c>
      <c r="D89" s="378"/>
      <c r="E89" s="378"/>
      <c r="F89" s="378"/>
      <c r="G89" s="378"/>
      <c r="H89" s="378"/>
      <c r="I89" s="378"/>
      <c r="J89" s="378"/>
      <c r="K89" s="378"/>
      <c r="L89" s="378"/>
      <c r="M89" s="292">
        <f t="shared" si="3"/>
        <v>0</v>
      </c>
      <c r="N89" s="417"/>
      <c r="O89" s="417"/>
      <c r="P89" s="417"/>
    </row>
    <row r="90" spans="1:16" x14ac:dyDescent="0.25">
      <c r="A90" s="414"/>
      <c r="B90" s="420"/>
      <c r="C90" s="210">
        <f t="shared" si="2"/>
        <v>39835</v>
      </c>
      <c r="D90" s="378"/>
      <c r="E90" s="378"/>
      <c r="F90" s="378"/>
      <c r="G90" s="378"/>
      <c r="H90" s="378"/>
      <c r="I90" s="378"/>
      <c r="J90" s="378"/>
      <c r="K90" s="378"/>
      <c r="L90" s="378"/>
      <c r="M90" s="292">
        <f t="shared" si="3"/>
        <v>0</v>
      </c>
      <c r="N90" s="417"/>
      <c r="O90" s="417"/>
      <c r="P90" s="417"/>
    </row>
    <row r="91" spans="1:16" x14ac:dyDescent="0.25">
      <c r="A91" s="415"/>
      <c r="B91" s="421"/>
      <c r="C91" s="279">
        <f t="shared" si="2"/>
        <v>39836</v>
      </c>
      <c r="D91" s="379"/>
      <c r="E91" s="379"/>
      <c r="F91" s="379"/>
      <c r="G91" s="379"/>
      <c r="H91" s="379"/>
      <c r="I91" s="379"/>
      <c r="J91" s="379"/>
      <c r="K91" s="379"/>
      <c r="L91" s="379"/>
      <c r="M91" s="293">
        <f t="shared" si="3"/>
        <v>0</v>
      </c>
      <c r="N91" s="418"/>
      <c r="O91" s="418"/>
      <c r="P91" s="418"/>
    </row>
    <row r="92" spans="1:16" x14ac:dyDescent="0.25">
      <c r="A92" s="413">
        <v>13</v>
      </c>
      <c r="B92" s="419">
        <f>C95</f>
        <v>39840</v>
      </c>
      <c r="C92" s="209">
        <f t="shared" si="2"/>
        <v>39837</v>
      </c>
      <c r="D92" s="378"/>
      <c r="E92" s="380"/>
      <c r="F92" s="380"/>
      <c r="G92" s="380"/>
      <c r="H92" s="380"/>
      <c r="I92" s="380"/>
      <c r="J92" s="380"/>
      <c r="K92" s="380"/>
      <c r="L92" s="380"/>
      <c r="M92" s="297">
        <f t="shared" si="3"/>
        <v>0</v>
      </c>
      <c r="N92" s="416">
        <f>SUM(M92:M98)</f>
        <v>0</v>
      </c>
      <c r="O92" s="416">
        <f>IF(N92&lt;=(VLOOKUP(MONTH(B92),[0]!effrain_paddy,3,FALSE)),N92,(N92-VLOOKUP(MONTH(B92),[0]!effrain_paddy,3,FALSE))*(VLOOKUP(MONTH(B92),[0]!effrain_paddy,4,FALSE))+(VLOOKUP(MONTH(B92),[0]!effrain_paddy,3,FALSE)))</f>
        <v>0</v>
      </c>
      <c r="P92" s="416">
        <f>IF(N92&lt;=(VLOOKUP(MONTH(B92),[0]!effrain_upland,3,FALSE)),N92,(N92-VLOOKUP(MONTH(B92),[0]!effrain_upland,3,FALSE))*(VLOOKUP(MONTH(B92),[0]!effrain_upland,4,FALSE))+(VLOOKUP(MONTH(B92),[0]!effrain_upland,3,FALSE)))</f>
        <v>0</v>
      </c>
    </row>
    <row r="93" spans="1:16" x14ac:dyDescent="0.25">
      <c r="A93" s="414"/>
      <c r="B93" s="420"/>
      <c r="C93" s="210">
        <f t="shared" si="2"/>
        <v>39838</v>
      </c>
      <c r="D93" s="378"/>
      <c r="E93" s="378"/>
      <c r="F93" s="378"/>
      <c r="G93" s="378"/>
      <c r="H93" s="378"/>
      <c r="I93" s="378"/>
      <c r="J93" s="378"/>
      <c r="K93" s="378"/>
      <c r="L93" s="378"/>
      <c r="M93" s="292">
        <f t="shared" si="3"/>
        <v>0</v>
      </c>
      <c r="N93" s="417"/>
      <c r="O93" s="417"/>
      <c r="P93" s="417"/>
    </row>
    <row r="94" spans="1:16" x14ac:dyDescent="0.25">
      <c r="A94" s="414"/>
      <c r="B94" s="420"/>
      <c r="C94" s="210">
        <f t="shared" si="2"/>
        <v>39839</v>
      </c>
      <c r="D94" s="378"/>
      <c r="E94" s="378"/>
      <c r="F94" s="378"/>
      <c r="G94" s="378"/>
      <c r="H94" s="378"/>
      <c r="I94" s="378"/>
      <c r="J94" s="378"/>
      <c r="K94" s="378"/>
      <c r="L94" s="378"/>
      <c r="M94" s="292">
        <f t="shared" si="3"/>
        <v>0</v>
      </c>
      <c r="N94" s="417"/>
      <c r="O94" s="417"/>
      <c r="P94" s="417"/>
    </row>
    <row r="95" spans="1:16" x14ac:dyDescent="0.25">
      <c r="A95" s="414"/>
      <c r="B95" s="420"/>
      <c r="C95" s="210">
        <f t="shared" si="2"/>
        <v>39840</v>
      </c>
      <c r="D95" s="378"/>
      <c r="E95" s="378"/>
      <c r="F95" s="378"/>
      <c r="G95" s="378"/>
      <c r="H95" s="378"/>
      <c r="I95" s="378"/>
      <c r="J95" s="378"/>
      <c r="K95" s="378"/>
      <c r="L95" s="378"/>
      <c r="M95" s="292">
        <f t="shared" si="3"/>
        <v>0</v>
      </c>
      <c r="N95" s="417"/>
      <c r="O95" s="417"/>
      <c r="P95" s="417"/>
    </row>
    <row r="96" spans="1:16" x14ac:dyDescent="0.25">
      <c r="A96" s="414"/>
      <c r="B96" s="420"/>
      <c r="C96" s="210">
        <f t="shared" si="2"/>
        <v>39841</v>
      </c>
      <c r="D96" s="378"/>
      <c r="E96" s="378"/>
      <c r="F96" s="378"/>
      <c r="G96" s="378"/>
      <c r="H96" s="378"/>
      <c r="I96" s="378"/>
      <c r="J96" s="378"/>
      <c r="K96" s="378"/>
      <c r="L96" s="378"/>
      <c r="M96" s="292">
        <f t="shared" si="3"/>
        <v>0</v>
      </c>
      <c r="N96" s="417"/>
      <c r="O96" s="417"/>
      <c r="P96" s="417"/>
    </row>
    <row r="97" spans="1:16" x14ac:dyDescent="0.25">
      <c r="A97" s="414"/>
      <c r="B97" s="420"/>
      <c r="C97" s="210">
        <f t="shared" si="2"/>
        <v>39842</v>
      </c>
      <c r="D97" s="378"/>
      <c r="E97" s="378"/>
      <c r="F97" s="378"/>
      <c r="G97" s="378"/>
      <c r="H97" s="378"/>
      <c r="I97" s="378"/>
      <c r="J97" s="378"/>
      <c r="K97" s="378"/>
      <c r="L97" s="378"/>
      <c r="M97" s="292">
        <f t="shared" si="3"/>
        <v>0</v>
      </c>
      <c r="N97" s="417"/>
      <c r="O97" s="417"/>
      <c r="P97" s="417"/>
    </row>
    <row r="98" spans="1:16" x14ac:dyDescent="0.25">
      <c r="A98" s="415"/>
      <c r="B98" s="421"/>
      <c r="C98" s="279">
        <f t="shared" si="2"/>
        <v>39843</v>
      </c>
      <c r="D98" s="379"/>
      <c r="E98" s="379"/>
      <c r="F98" s="379"/>
      <c r="G98" s="379"/>
      <c r="H98" s="379"/>
      <c r="I98" s="379"/>
      <c r="J98" s="379"/>
      <c r="K98" s="379"/>
      <c r="L98" s="379"/>
      <c r="M98" s="293">
        <f t="shared" si="3"/>
        <v>0</v>
      </c>
      <c r="N98" s="418"/>
      <c r="O98" s="418"/>
      <c r="P98" s="418"/>
    </row>
    <row r="99" spans="1:16" x14ac:dyDescent="0.25">
      <c r="A99" s="413">
        <v>14</v>
      </c>
      <c r="B99" s="419">
        <f>C102</f>
        <v>39847</v>
      </c>
      <c r="C99" s="209">
        <f t="shared" si="2"/>
        <v>39844</v>
      </c>
      <c r="D99" s="378"/>
      <c r="E99" s="380"/>
      <c r="F99" s="380"/>
      <c r="G99" s="380"/>
      <c r="H99" s="380"/>
      <c r="I99" s="380"/>
      <c r="J99" s="380"/>
      <c r="K99" s="380"/>
      <c r="L99" s="380"/>
      <c r="M99" s="297">
        <f t="shared" si="3"/>
        <v>0</v>
      </c>
      <c r="N99" s="416">
        <f>SUM(M99:M105)</f>
        <v>0</v>
      </c>
      <c r="O99" s="416">
        <f>IF(N99&lt;=(VLOOKUP(MONTH(B99),[0]!effrain_paddy,3,FALSE)),N99,(N99-VLOOKUP(MONTH(B99),[0]!effrain_paddy,3,FALSE))*(VLOOKUP(MONTH(B99),[0]!effrain_paddy,4,FALSE))+(VLOOKUP(MONTH(B99),[0]!effrain_paddy,3,FALSE)))</f>
        <v>0</v>
      </c>
      <c r="P99" s="416">
        <f>IF(N99&lt;=(VLOOKUP(MONTH(B99),[0]!effrain_upland,3,FALSE)),N99,(N99-VLOOKUP(MONTH(B99),[0]!effrain_upland,3,FALSE))*(VLOOKUP(MONTH(B99),[0]!effrain_upland,4,FALSE))+(VLOOKUP(MONTH(B99),[0]!effrain_upland,3,FALSE)))</f>
        <v>0</v>
      </c>
    </row>
    <row r="100" spans="1:16" x14ac:dyDescent="0.25">
      <c r="A100" s="414"/>
      <c r="B100" s="420"/>
      <c r="C100" s="210">
        <f t="shared" si="2"/>
        <v>39845</v>
      </c>
      <c r="D100" s="378"/>
      <c r="E100" s="378"/>
      <c r="F100" s="378"/>
      <c r="G100" s="378"/>
      <c r="H100" s="378"/>
      <c r="I100" s="378"/>
      <c r="J100" s="378"/>
      <c r="K100" s="378"/>
      <c r="L100" s="378"/>
      <c r="M100" s="292">
        <f t="shared" si="3"/>
        <v>0</v>
      </c>
      <c r="N100" s="417"/>
      <c r="O100" s="417"/>
      <c r="P100" s="417"/>
    </row>
    <row r="101" spans="1:16" x14ac:dyDescent="0.25">
      <c r="A101" s="414"/>
      <c r="B101" s="420"/>
      <c r="C101" s="210">
        <f t="shared" si="2"/>
        <v>39846</v>
      </c>
      <c r="D101" s="378"/>
      <c r="E101" s="378"/>
      <c r="F101" s="378"/>
      <c r="G101" s="378"/>
      <c r="H101" s="378"/>
      <c r="I101" s="378"/>
      <c r="J101" s="378"/>
      <c r="K101" s="378"/>
      <c r="L101" s="378"/>
      <c r="M101" s="292">
        <f t="shared" si="3"/>
        <v>0</v>
      </c>
      <c r="N101" s="417"/>
      <c r="O101" s="417"/>
      <c r="P101" s="417"/>
    </row>
    <row r="102" spans="1:16" x14ac:dyDescent="0.25">
      <c r="A102" s="414"/>
      <c r="B102" s="420"/>
      <c r="C102" s="210">
        <f t="shared" si="2"/>
        <v>39847</v>
      </c>
      <c r="D102" s="378"/>
      <c r="E102" s="378"/>
      <c r="F102" s="378"/>
      <c r="G102" s="378"/>
      <c r="H102" s="378"/>
      <c r="I102" s="378"/>
      <c r="J102" s="378"/>
      <c r="K102" s="378"/>
      <c r="L102" s="378"/>
      <c r="M102" s="292">
        <f t="shared" si="3"/>
        <v>0</v>
      </c>
      <c r="N102" s="417"/>
      <c r="O102" s="417"/>
      <c r="P102" s="417"/>
    </row>
    <row r="103" spans="1:16" x14ac:dyDescent="0.25">
      <c r="A103" s="414"/>
      <c r="B103" s="420"/>
      <c r="C103" s="210">
        <f t="shared" si="2"/>
        <v>39848</v>
      </c>
      <c r="D103" s="378"/>
      <c r="E103" s="378"/>
      <c r="F103" s="378"/>
      <c r="G103" s="378"/>
      <c r="H103" s="378"/>
      <c r="I103" s="378"/>
      <c r="J103" s="378"/>
      <c r="K103" s="378"/>
      <c r="L103" s="378"/>
      <c r="M103" s="292">
        <f t="shared" si="3"/>
        <v>0</v>
      </c>
      <c r="N103" s="417"/>
      <c r="O103" s="417"/>
      <c r="P103" s="417"/>
    </row>
    <row r="104" spans="1:16" x14ac:dyDescent="0.25">
      <c r="A104" s="414"/>
      <c r="B104" s="420"/>
      <c r="C104" s="210">
        <f t="shared" si="2"/>
        <v>39849</v>
      </c>
      <c r="D104" s="378"/>
      <c r="E104" s="378"/>
      <c r="F104" s="378"/>
      <c r="G104" s="378"/>
      <c r="H104" s="378"/>
      <c r="I104" s="378"/>
      <c r="J104" s="378"/>
      <c r="K104" s="378"/>
      <c r="L104" s="378"/>
      <c r="M104" s="292">
        <f t="shared" si="3"/>
        <v>0</v>
      </c>
      <c r="N104" s="417"/>
      <c r="O104" s="417"/>
      <c r="P104" s="417"/>
    </row>
    <row r="105" spans="1:16" x14ac:dyDescent="0.25">
      <c r="A105" s="415"/>
      <c r="B105" s="421"/>
      <c r="C105" s="279">
        <f t="shared" si="2"/>
        <v>39850</v>
      </c>
      <c r="D105" s="379"/>
      <c r="E105" s="379"/>
      <c r="F105" s="379"/>
      <c r="G105" s="379"/>
      <c r="H105" s="379"/>
      <c r="I105" s="379"/>
      <c r="J105" s="379"/>
      <c r="K105" s="379"/>
      <c r="L105" s="379"/>
      <c r="M105" s="293">
        <f t="shared" si="3"/>
        <v>0</v>
      </c>
      <c r="N105" s="418"/>
      <c r="O105" s="418"/>
      <c r="P105" s="418"/>
    </row>
    <row r="106" spans="1:16" x14ac:dyDescent="0.25">
      <c r="A106" s="413">
        <v>15</v>
      </c>
      <c r="B106" s="419">
        <f>C109</f>
        <v>39854</v>
      </c>
      <c r="C106" s="209">
        <f t="shared" si="2"/>
        <v>39851</v>
      </c>
      <c r="D106" s="378"/>
      <c r="E106" s="380"/>
      <c r="F106" s="380"/>
      <c r="G106" s="380"/>
      <c r="H106" s="380"/>
      <c r="I106" s="380"/>
      <c r="J106" s="380"/>
      <c r="K106" s="380"/>
      <c r="L106" s="380"/>
      <c r="M106" s="297">
        <f t="shared" si="3"/>
        <v>0</v>
      </c>
      <c r="N106" s="416">
        <f>SUM(M106:M112)</f>
        <v>0</v>
      </c>
      <c r="O106" s="416">
        <f>IF(N106&lt;=(VLOOKUP(MONTH(B106),[0]!effrain_paddy,3,FALSE)),N106,(N106-VLOOKUP(MONTH(B106),[0]!effrain_paddy,3,FALSE))*(VLOOKUP(MONTH(B106),[0]!effrain_paddy,4,FALSE))+(VLOOKUP(MONTH(B106),[0]!effrain_paddy,3,FALSE)))</f>
        <v>0</v>
      </c>
      <c r="P106" s="416">
        <f>IF(N106&lt;=(VLOOKUP(MONTH(B106),[0]!effrain_upland,3,FALSE)),N106,(N106-VLOOKUP(MONTH(B106),[0]!effrain_upland,3,FALSE))*(VLOOKUP(MONTH(B106),[0]!effrain_upland,4,FALSE))+(VLOOKUP(MONTH(B106),[0]!effrain_upland,3,FALSE)))</f>
        <v>0</v>
      </c>
    </row>
    <row r="107" spans="1:16" x14ac:dyDescent="0.25">
      <c r="A107" s="414"/>
      <c r="B107" s="420"/>
      <c r="C107" s="210">
        <f t="shared" si="2"/>
        <v>39852</v>
      </c>
      <c r="D107" s="378"/>
      <c r="E107" s="378"/>
      <c r="F107" s="378"/>
      <c r="G107" s="378"/>
      <c r="H107" s="378"/>
      <c r="I107" s="378"/>
      <c r="J107" s="378"/>
      <c r="K107" s="378"/>
      <c r="L107" s="378"/>
      <c r="M107" s="292">
        <f t="shared" si="3"/>
        <v>0</v>
      </c>
      <c r="N107" s="417"/>
      <c r="O107" s="417"/>
      <c r="P107" s="417"/>
    </row>
    <row r="108" spans="1:16" x14ac:dyDescent="0.25">
      <c r="A108" s="414"/>
      <c r="B108" s="420"/>
      <c r="C108" s="210">
        <f t="shared" si="2"/>
        <v>39853</v>
      </c>
      <c r="D108" s="378"/>
      <c r="E108" s="378"/>
      <c r="F108" s="378"/>
      <c r="G108" s="378"/>
      <c r="H108" s="378"/>
      <c r="I108" s="378"/>
      <c r="J108" s="378"/>
      <c r="K108" s="378"/>
      <c r="L108" s="378"/>
      <c r="M108" s="292">
        <f t="shared" si="3"/>
        <v>0</v>
      </c>
      <c r="N108" s="417"/>
      <c r="O108" s="417"/>
      <c r="P108" s="417"/>
    </row>
    <row r="109" spans="1:16" x14ac:dyDescent="0.25">
      <c r="A109" s="414"/>
      <c r="B109" s="420"/>
      <c r="C109" s="210">
        <f t="shared" si="2"/>
        <v>39854</v>
      </c>
      <c r="D109" s="378"/>
      <c r="E109" s="378"/>
      <c r="F109" s="378"/>
      <c r="G109" s="378"/>
      <c r="H109" s="378"/>
      <c r="I109" s="378"/>
      <c r="J109" s="378"/>
      <c r="K109" s="378"/>
      <c r="L109" s="378"/>
      <c r="M109" s="292">
        <f t="shared" si="3"/>
        <v>0</v>
      </c>
      <c r="N109" s="417"/>
      <c r="O109" s="417"/>
      <c r="P109" s="417"/>
    </row>
    <row r="110" spans="1:16" x14ac:dyDescent="0.25">
      <c r="A110" s="414"/>
      <c r="B110" s="420"/>
      <c r="C110" s="210">
        <f t="shared" si="2"/>
        <v>39855</v>
      </c>
      <c r="D110" s="378"/>
      <c r="E110" s="378"/>
      <c r="F110" s="378"/>
      <c r="G110" s="378"/>
      <c r="H110" s="378"/>
      <c r="I110" s="378"/>
      <c r="J110" s="378"/>
      <c r="K110" s="378"/>
      <c r="L110" s="378"/>
      <c r="M110" s="292">
        <f t="shared" si="3"/>
        <v>0</v>
      </c>
      <c r="N110" s="417"/>
      <c r="O110" s="417"/>
      <c r="P110" s="417"/>
    </row>
    <row r="111" spans="1:16" x14ac:dyDescent="0.25">
      <c r="A111" s="414"/>
      <c r="B111" s="420"/>
      <c r="C111" s="210">
        <f t="shared" si="2"/>
        <v>39856</v>
      </c>
      <c r="D111" s="378"/>
      <c r="E111" s="378"/>
      <c r="F111" s="378"/>
      <c r="G111" s="378"/>
      <c r="H111" s="378"/>
      <c r="I111" s="378"/>
      <c r="J111" s="378"/>
      <c r="K111" s="378"/>
      <c r="L111" s="378"/>
      <c r="M111" s="292">
        <f t="shared" si="3"/>
        <v>0</v>
      </c>
      <c r="N111" s="417"/>
      <c r="O111" s="417"/>
      <c r="P111" s="417"/>
    </row>
    <row r="112" spans="1:16" x14ac:dyDescent="0.25">
      <c r="A112" s="415"/>
      <c r="B112" s="421"/>
      <c r="C112" s="279">
        <f t="shared" si="2"/>
        <v>39857</v>
      </c>
      <c r="D112" s="379"/>
      <c r="E112" s="379"/>
      <c r="F112" s="379"/>
      <c r="G112" s="379"/>
      <c r="H112" s="379"/>
      <c r="I112" s="379"/>
      <c r="J112" s="379"/>
      <c r="K112" s="379"/>
      <c r="L112" s="379"/>
      <c r="M112" s="293">
        <f t="shared" si="3"/>
        <v>0</v>
      </c>
      <c r="N112" s="418"/>
      <c r="O112" s="418"/>
      <c r="P112" s="418"/>
    </row>
    <row r="113" spans="1:16" x14ac:dyDescent="0.25">
      <c r="A113" s="413">
        <v>16</v>
      </c>
      <c r="B113" s="419">
        <f>C116</f>
        <v>39861</v>
      </c>
      <c r="C113" s="209">
        <f t="shared" si="2"/>
        <v>39858</v>
      </c>
      <c r="D113" s="378"/>
      <c r="E113" s="380"/>
      <c r="F113" s="380"/>
      <c r="G113" s="380"/>
      <c r="H113" s="380"/>
      <c r="I113" s="380"/>
      <c r="J113" s="380"/>
      <c r="K113" s="380"/>
      <c r="L113" s="380"/>
      <c r="M113" s="297">
        <f t="shared" si="3"/>
        <v>0</v>
      </c>
      <c r="N113" s="416">
        <f>SUM(M113:M119)</f>
        <v>0</v>
      </c>
      <c r="O113" s="416">
        <f>IF(N113&lt;=(VLOOKUP(MONTH(B113),[0]!effrain_paddy,3,FALSE)),N113,(N113-VLOOKUP(MONTH(B113),[0]!effrain_paddy,3,FALSE))*(VLOOKUP(MONTH(B113),[0]!effrain_paddy,4,FALSE))+(VLOOKUP(MONTH(B113),[0]!effrain_paddy,3,FALSE)))</f>
        <v>0</v>
      </c>
      <c r="P113" s="416">
        <f>IF(N113&lt;=(VLOOKUP(MONTH(B113),[0]!effrain_upland,3,FALSE)),N113,(N113-VLOOKUP(MONTH(B113),[0]!effrain_upland,3,FALSE))*(VLOOKUP(MONTH(B113),[0]!effrain_upland,4,FALSE))+(VLOOKUP(MONTH(B113),[0]!effrain_upland,3,FALSE)))</f>
        <v>0</v>
      </c>
    </row>
    <row r="114" spans="1:16" x14ac:dyDescent="0.25">
      <c r="A114" s="414"/>
      <c r="B114" s="420"/>
      <c r="C114" s="210">
        <f t="shared" si="2"/>
        <v>39859</v>
      </c>
      <c r="D114" s="378"/>
      <c r="E114" s="378"/>
      <c r="F114" s="378"/>
      <c r="G114" s="378"/>
      <c r="H114" s="378"/>
      <c r="I114" s="378"/>
      <c r="J114" s="378"/>
      <c r="K114" s="378"/>
      <c r="L114" s="378"/>
      <c r="M114" s="292">
        <f t="shared" si="3"/>
        <v>0</v>
      </c>
      <c r="N114" s="417"/>
      <c r="O114" s="417"/>
      <c r="P114" s="417"/>
    </row>
    <row r="115" spans="1:16" x14ac:dyDescent="0.25">
      <c r="A115" s="414"/>
      <c r="B115" s="420"/>
      <c r="C115" s="210">
        <f t="shared" si="2"/>
        <v>39860</v>
      </c>
      <c r="D115" s="378"/>
      <c r="E115" s="378"/>
      <c r="F115" s="378"/>
      <c r="G115" s="378"/>
      <c r="H115" s="378"/>
      <c r="I115" s="378"/>
      <c r="J115" s="378"/>
      <c r="K115" s="378"/>
      <c r="L115" s="378"/>
      <c r="M115" s="292">
        <f t="shared" si="3"/>
        <v>0</v>
      </c>
      <c r="N115" s="417"/>
      <c r="O115" s="417"/>
      <c r="P115" s="417"/>
    </row>
    <row r="116" spans="1:16" x14ac:dyDescent="0.25">
      <c r="A116" s="414"/>
      <c r="B116" s="420"/>
      <c r="C116" s="210">
        <f t="shared" si="2"/>
        <v>39861</v>
      </c>
      <c r="D116" s="378"/>
      <c r="E116" s="378"/>
      <c r="F116" s="378"/>
      <c r="G116" s="378"/>
      <c r="H116" s="378"/>
      <c r="I116" s="378"/>
      <c r="J116" s="378"/>
      <c r="K116" s="378"/>
      <c r="L116" s="378"/>
      <c r="M116" s="292">
        <f t="shared" si="3"/>
        <v>0</v>
      </c>
      <c r="N116" s="417"/>
      <c r="O116" s="417"/>
      <c r="P116" s="417"/>
    </row>
    <row r="117" spans="1:16" x14ac:dyDescent="0.25">
      <c r="A117" s="414"/>
      <c r="B117" s="420"/>
      <c r="C117" s="210">
        <f t="shared" si="2"/>
        <v>39862</v>
      </c>
      <c r="D117" s="378"/>
      <c r="E117" s="378"/>
      <c r="F117" s="378"/>
      <c r="G117" s="378"/>
      <c r="H117" s="378"/>
      <c r="I117" s="378"/>
      <c r="J117" s="378"/>
      <c r="K117" s="378"/>
      <c r="L117" s="378"/>
      <c r="M117" s="292">
        <f t="shared" si="3"/>
        <v>0</v>
      </c>
      <c r="N117" s="417"/>
      <c r="O117" s="417"/>
      <c r="P117" s="417"/>
    </row>
    <row r="118" spans="1:16" x14ac:dyDescent="0.25">
      <c r="A118" s="414"/>
      <c r="B118" s="420"/>
      <c r="C118" s="210">
        <f t="shared" si="2"/>
        <v>39863</v>
      </c>
      <c r="D118" s="378"/>
      <c r="E118" s="378"/>
      <c r="F118" s="378"/>
      <c r="G118" s="378"/>
      <c r="H118" s="378"/>
      <c r="I118" s="378"/>
      <c r="J118" s="378"/>
      <c r="K118" s="378"/>
      <c r="L118" s="378"/>
      <c r="M118" s="292">
        <f t="shared" si="3"/>
        <v>0</v>
      </c>
      <c r="N118" s="417"/>
      <c r="O118" s="417"/>
      <c r="P118" s="417"/>
    </row>
    <row r="119" spans="1:16" x14ac:dyDescent="0.25">
      <c r="A119" s="415"/>
      <c r="B119" s="421"/>
      <c r="C119" s="279">
        <f t="shared" si="2"/>
        <v>39864</v>
      </c>
      <c r="D119" s="379"/>
      <c r="E119" s="379"/>
      <c r="F119" s="379"/>
      <c r="G119" s="379"/>
      <c r="H119" s="379"/>
      <c r="I119" s="379"/>
      <c r="J119" s="379"/>
      <c r="K119" s="379"/>
      <c r="L119" s="379"/>
      <c r="M119" s="293">
        <f t="shared" si="3"/>
        <v>0</v>
      </c>
      <c r="N119" s="418"/>
      <c r="O119" s="418"/>
      <c r="P119" s="418"/>
    </row>
    <row r="120" spans="1:16" x14ac:dyDescent="0.25">
      <c r="A120" s="413">
        <v>17</v>
      </c>
      <c r="B120" s="419">
        <f>C123</f>
        <v>39868</v>
      </c>
      <c r="C120" s="209">
        <f t="shared" si="2"/>
        <v>39865</v>
      </c>
      <c r="D120" s="378"/>
      <c r="E120" s="380"/>
      <c r="F120" s="380"/>
      <c r="G120" s="380"/>
      <c r="H120" s="380"/>
      <c r="I120" s="380"/>
      <c r="J120" s="380"/>
      <c r="K120" s="380"/>
      <c r="L120" s="380"/>
      <c r="M120" s="297">
        <f t="shared" si="3"/>
        <v>0</v>
      </c>
      <c r="N120" s="416">
        <f>SUM(M120:M126)</f>
        <v>0</v>
      </c>
      <c r="O120" s="416">
        <f>IF(N120&lt;=(VLOOKUP(MONTH(B120),[0]!effrain_paddy,3,FALSE)),N120,(N120-VLOOKUP(MONTH(B120),[0]!effrain_paddy,3,FALSE))*(VLOOKUP(MONTH(B120),[0]!effrain_paddy,4,FALSE))+(VLOOKUP(MONTH(B120),[0]!effrain_paddy,3,FALSE)))</f>
        <v>0</v>
      </c>
      <c r="P120" s="416">
        <f>IF(N120&lt;=(VLOOKUP(MONTH(B120),[0]!effrain_upland,3,FALSE)),N120,(N120-VLOOKUP(MONTH(B120),[0]!effrain_upland,3,FALSE))*(VLOOKUP(MONTH(B120),[0]!effrain_upland,4,FALSE))+(VLOOKUP(MONTH(B120),[0]!effrain_upland,3,FALSE)))</f>
        <v>0</v>
      </c>
    </row>
    <row r="121" spans="1:16" x14ac:dyDescent="0.25">
      <c r="A121" s="414"/>
      <c r="B121" s="420"/>
      <c r="C121" s="210">
        <f t="shared" si="2"/>
        <v>39866</v>
      </c>
      <c r="D121" s="378"/>
      <c r="E121" s="378"/>
      <c r="F121" s="378"/>
      <c r="G121" s="378"/>
      <c r="H121" s="378"/>
      <c r="I121" s="378"/>
      <c r="J121" s="378"/>
      <c r="K121" s="378"/>
      <c r="L121" s="378"/>
      <c r="M121" s="292">
        <f t="shared" si="3"/>
        <v>0</v>
      </c>
      <c r="N121" s="417"/>
      <c r="O121" s="417"/>
      <c r="P121" s="417"/>
    </row>
    <row r="122" spans="1:16" x14ac:dyDescent="0.25">
      <c r="A122" s="414"/>
      <c r="B122" s="420"/>
      <c r="C122" s="210">
        <f t="shared" si="2"/>
        <v>39867</v>
      </c>
      <c r="D122" s="378"/>
      <c r="E122" s="378"/>
      <c r="F122" s="378"/>
      <c r="G122" s="378"/>
      <c r="H122" s="378"/>
      <c r="I122" s="378"/>
      <c r="J122" s="378"/>
      <c r="K122" s="378"/>
      <c r="L122" s="378"/>
      <c r="M122" s="292">
        <f t="shared" si="3"/>
        <v>0</v>
      </c>
      <c r="N122" s="417"/>
      <c r="O122" s="417"/>
      <c r="P122" s="417"/>
    </row>
    <row r="123" spans="1:16" x14ac:dyDescent="0.25">
      <c r="A123" s="414"/>
      <c r="B123" s="420"/>
      <c r="C123" s="210">
        <f t="shared" si="2"/>
        <v>39868</v>
      </c>
      <c r="D123" s="378"/>
      <c r="E123" s="378"/>
      <c r="F123" s="378"/>
      <c r="G123" s="378"/>
      <c r="H123" s="378"/>
      <c r="I123" s="378"/>
      <c r="J123" s="378"/>
      <c r="K123" s="378"/>
      <c r="L123" s="378"/>
      <c r="M123" s="292">
        <f t="shared" si="3"/>
        <v>0</v>
      </c>
      <c r="N123" s="417"/>
      <c r="O123" s="417"/>
      <c r="P123" s="417"/>
    </row>
    <row r="124" spans="1:16" x14ac:dyDescent="0.25">
      <c r="A124" s="414"/>
      <c r="B124" s="420"/>
      <c r="C124" s="210">
        <f t="shared" si="2"/>
        <v>39869</v>
      </c>
      <c r="D124" s="378"/>
      <c r="E124" s="378"/>
      <c r="F124" s="378"/>
      <c r="G124" s="378"/>
      <c r="H124" s="378"/>
      <c r="I124" s="378"/>
      <c r="J124" s="378"/>
      <c r="K124" s="378"/>
      <c r="L124" s="378"/>
      <c r="M124" s="292">
        <f t="shared" si="3"/>
        <v>0</v>
      </c>
      <c r="N124" s="417"/>
      <c r="O124" s="417"/>
      <c r="P124" s="417"/>
    </row>
    <row r="125" spans="1:16" x14ac:dyDescent="0.25">
      <c r="A125" s="414"/>
      <c r="B125" s="420"/>
      <c r="C125" s="210">
        <f t="shared" si="2"/>
        <v>39870</v>
      </c>
      <c r="D125" s="378"/>
      <c r="E125" s="378"/>
      <c r="F125" s="378"/>
      <c r="G125" s="378"/>
      <c r="H125" s="378"/>
      <c r="I125" s="378"/>
      <c r="J125" s="378"/>
      <c r="K125" s="378"/>
      <c r="L125" s="378"/>
      <c r="M125" s="292">
        <f t="shared" si="3"/>
        <v>0</v>
      </c>
      <c r="N125" s="417"/>
      <c r="O125" s="417"/>
      <c r="P125" s="417"/>
    </row>
    <row r="126" spans="1:16" x14ac:dyDescent="0.25">
      <c r="A126" s="415"/>
      <c r="B126" s="421"/>
      <c r="C126" s="279">
        <f t="shared" si="2"/>
        <v>39871</v>
      </c>
      <c r="D126" s="379"/>
      <c r="E126" s="379"/>
      <c r="F126" s="379"/>
      <c r="G126" s="379"/>
      <c r="H126" s="379"/>
      <c r="I126" s="379"/>
      <c r="J126" s="379"/>
      <c r="K126" s="379"/>
      <c r="L126" s="379"/>
      <c r="M126" s="293">
        <f t="shared" si="3"/>
        <v>0</v>
      </c>
      <c r="N126" s="418"/>
      <c r="O126" s="418"/>
      <c r="P126" s="418"/>
    </row>
    <row r="127" spans="1:16" x14ac:dyDescent="0.25">
      <c r="A127" s="413">
        <v>18</v>
      </c>
      <c r="B127" s="419">
        <f>C130</f>
        <v>39875</v>
      </c>
      <c r="C127" s="209">
        <f t="shared" si="2"/>
        <v>39872</v>
      </c>
      <c r="D127" s="378"/>
      <c r="E127" s="380"/>
      <c r="F127" s="380"/>
      <c r="G127" s="380"/>
      <c r="H127" s="380"/>
      <c r="I127" s="380"/>
      <c r="J127" s="380"/>
      <c r="K127" s="380"/>
      <c r="L127" s="380"/>
      <c r="M127" s="297">
        <f t="shared" si="3"/>
        <v>0</v>
      </c>
      <c r="N127" s="416">
        <f>SUM(M127:M133)</f>
        <v>0</v>
      </c>
      <c r="O127" s="416">
        <f>IF(N127&lt;=(VLOOKUP(MONTH(B127),[0]!effrain_paddy,3,FALSE)),N127,(N127-VLOOKUP(MONTH(B127),[0]!effrain_paddy,3,FALSE))*(VLOOKUP(MONTH(B127),[0]!effrain_paddy,4,FALSE))+(VLOOKUP(MONTH(B127),[0]!effrain_paddy,3,FALSE)))</f>
        <v>0</v>
      </c>
      <c r="P127" s="416">
        <f>IF(N127&lt;=(VLOOKUP(MONTH(B127),[0]!effrain_upland,3,FALSE)),N127,(N127-VLOOKUP(MONTH(B127),[0]!effrain_upland,3,FALSE))*(VLOOKUP(MONTH(B127),[0]!effrain_upland,4,FALSE))+(VLOOKUP(MONTH(B127),[0]!effrain_upland,3,FALSE)))</f>
        <v>0</v>
      </c>
    </row>
    <row r="128" spans="1:16" x14ac:dyDescent="0.25">
      <c r="A128" s="414"/>
      <c r="B128" s="420"/>
      <c r="C128" s="210">
        <f t="shared" si="2"/>
        <v>39873</v>
      </c>
      <c r="D128" s="378"/>
      <c r="E128" s="378"/>
      <c r="F128" s="378"/>
      <c r="G128" s="378"/>
      <c r="H128" s="378"/>
      <c r="I128" s="378"/>
      <c r="J128" s="378"/>
      <c r="K128" s="378"/>
      <c r="L128" s="378"/>
      <c r="M128" s="292">
        <f t="shared" si="3"/>
        <v>0</v>
      </c>
      <c r="N128" s="417"/>
      <c r="O128" s="417"/>
      <c r="P128" s="417"/>
    </row>
    <row r="129" spans="1:16" x14ac:dyDescent="0.25">
      <c r="A129" s="414"/>
      <c r="B129" s="420"/>
      <c r="C129" s="210">
        <f t="shared" si="2"/>
        <v>39874</v>
      </c>
      <c r="D129" s="378"/>
      <c r="E129" s="378"/>
      <c r="F129" s="378"/>
      <c r="G129" s="378"/>
      <c r="H129" s="378"/>
      <c r="I129" s="378"/>
      <c r="J129" s="378"/>
      <c r="K129" s="378"/>
      <c r="L129" s="378"/>
      <c r="M129" s="292">
        <f t="shared" si="3"/>
        <v>0</v>
      </c>
      <c r="N129" s="417"/>
      <c r="O129" s="417"/>
      <c r="P129" s="417"/>
    </row>
    <row r="130" spans="1:16" x14ac:dyDescent="0.25">
      <c r="A130" s="414"/>
      <c r="B130" s="420"/>
      <c r="C130" s="210">
        <f t="shared" si="2"/>
        <v>39875</v>
      </c>
      <c r="D130" s="378"/>
      <c r="E130" s="378"/>
      <c r="F130" s="378"/>
      <c r="G130" s="378"/>
      <c r="H130" s="378"/>
      <c r="I130" s="378"/>
      <c r="J130" s="378"/>
      <c r="K130" s="378"/>
      <c r="L130" s="378"/>
      <c r="M130" s="292">
        <f t="shared" si="3"/>
        <v>0</v>
      </c>
      <c r="N130" s="417"/>
      <c r="O130" s="417"/>
      <c r="P130" s="417"/>
    </row>
    <row r="131" spans="1:16" x14ac:dyDescent="0.25">
      <c r="A131" s="414"/>
      <c r="B131" s="420"/>
      <c r="C131" s="210">
        <f t="shared" si="2"/>
        <v>39876</v>
      </c>
      <c r="D131" s="378"/>
      <c r="E131" s="378"/>
      <c r="F131" s="378"/>
      <c r="G131" s="378"/>
      <c r="H131" s="378"/>
      <c r="I131" s="378"/>
      <c r="J131" s="378"/>
      <c r="K131" s="378"/>
      <c r="L131" s="378"/>
      <c r="M131" s="292">
        <f t="shared" si="3"/>
        <v>0</v>
      </c>
      <c r="N131" s="417"/>
      <c r="O131" s="417"/>
      <c r="P131" s="417"/>
    </row>
    <row r="132" spans="1:16" x14ac:dyDescent="0.25">
      <c r="A132" s="414"/>
      <c r="B132" s="420"/>
      <c r="C132" s="210">
        <f t="shared" si="2"/>
        <v>39877</v>
      </c>
      <c r="D132" s="378"/>
      <c r="E132" s="378"/>
      <c r="F132" s="378"/>
      <c r="G132" s="378"/>
      <c r="H132" s="378"/>
      <c r="I132" s="378"/>
      <c r="J132" s="378"/>
      <c r="K132" s="378"/>
      <c r="L132" s="378"/>
      <c r="M132" s="292">
        <f t="shared" si="3"/>
        <v>0</v>
      </c>
      <c r="N132" s="417"/>
      <c r="O132" s="417"/>
      <c r="P132" s="417"/>
    </row>
    <row r="133" spans="1:16" x14ac:dyDescent="0.25">
      <c r="A133" s="415"/>
      <c r="B133" s="421"/>
      <c r="C133" s="279">
        <f t="shared" si="2"/>
        <v>39878</v>
      </c>
      <c r="D133" s="379"/>
      <c r="E133" s="379"/>
      <c r="F133" s="379"/>
      <c r="G133" s="379"/>
      <c r="H133" s="379"/>
      <c r="I133" s="379"/>
      <c r="J133" s="379"/>
      <c r="K133" s="379"/>
      <c r="L133" s="379"/>
      <c r="M133" s="293">
        <f t="shared" si="3"/>
        <v>0</v>
      </c>
      <c r="N133" s="418"/>
      <c r="O133" s="418"/>
      <c r="P133" s="418"/>
    </row>
    <row r="134" spans="1:16" x14ac:dyDescent="0.25">
      <c r="A134" s="413">
        <v>19</v>
      </c>
      <c r="B134" s="419">
        <f>C137</f>
        <v>39882</v>
      </c>
      <c r="C134" s="209">
        <f t="shared" si="2"/>
        <v>39879</v>
      </c>
      <c r="D134" s="378"/>
      <c r="E134" s="380"/>
      <c r="F134" s="380"/>
      <c r="G134" s="380"/>
      <c r="H134" s="380"/>
      <c r="I134" s="380"/>
      <c r="J134" s="380"/>
      <c r="K134" s="380"/>
      <c r="L134" s="380"/>
      <c r="M134" s="297">
        <f t="shared" si="3"/>
        <v>0</v>
      </c>
      <c r="N134" s="416">
        <f>SUM(M134:M140)</f>
        <v>0</v>
      </c>
      <c r="O134" s="416">
        <f>IF(N134&lt;=(VLOOKUP(MONTH(B134),[0]!effrain_paddy,3,FALSE)),N134,(N134-VLOOKUP(MONTH(B134),[0]!effrain_paddy,3,FALSE))*(VLOOKUP(MONTH(B134),[0]!effrain_paddy,4,FALSE))+(VLOOKUP(MONTH(B134),[0]!effrain_paddy,3,FALSE)))</f>
        <v>0</v>
      </c>
      <c r="P134" s="416">
        <f>IF(N134&lt;=(VLOOKUP(MONTH(B134),[0]!effrain_upland,3,FALSE)),N134,(N134-VLOOKUP(MONTH(B134),[0]!effrain_upland,3,FALSE))*(VLOOKUP(MONTH(B134),[0]!effrain_upland,4,FALSE))+(VLOOKUP(MONTH(B134),[0]!effrain_upland,3,FALSE)))</f>
        <v>0</v>
      </c>
    </row>
    <row r="135" spans="1:16" x14ac:dyDescent="0.25">
      <c r="A135" s="414"/>
      <c r="B135" s="420"/>
      <c r="C135" s="210">
        <f t="shared" si="2"/>
        <v>39880</v>
      </c>
      <c r="D135" s="378"/>
      <c r="E135" s="378"/>
      <c r="F135" s="378"/>
      <c r="G135" s="378"/>
      <c r="H135" s="378"/>
      <c r="I135" s="378"/>
      <c r="J135" s="378"/>
      <c r="K135" s="378"/>
      <c r="L135" s="378"/>
      <c r="M135" s="292">
        <f t="shared" si="3"/>
        <v>0</v>
      </c>
      <c r="N135" s="417"/>
      <c r="O135" s="417"/>
      <c r="P135" s="417"/>
    </row>
    <row r="136" spans="1:16" x14ac:dyDescent="0.25">
      <c r="A136" s="414"/>
      <c r="B136" s="420"/>
      <c r="C136" s="210">
        <f t="shared" si="2"/>
        <v>39881</v>
      </c>
      <c r="D136" s="378"/>
      <c r="E136" s="378"/>
      <c r="F136" s="378"/>
      <c r="G136" s="378"/>
      <c r="H136" s="378"/>
      <c r="I136" s="378"/>
      <c r="J136" s="378"/>
      <c r="K136" s="378"/>
      <c r="L136" s="378"/>
      <c r="M136" s="292">
        <f t="shared" si="3"/>
        <v>0</v>
      </c>
      <c r="N136" s="417"/>
      <c r="O136" s="417"/>
      <c r="P136" s="417"/>
    </row>
    <row r="137" spans="1:16" x14ac:dyDescent="0.25">
      <c r="A137" s="414"/>
      <c r="B137" s="420"/>
      <c r="C137" s="210">
        <f t="shared" ref="C137:C200" si="4">+C136+1</f>
        <v>39882</v>
      </c>
      <c r="D137" s="378"/>
      <c r="E137" s="378"/>
      <c r="F137" s="378"/>
      <c r="G137" s="378"/>
      <c r="H137" s="378"/>
      <c r="I137" s="378"/>
      <c r="J137" s="378"/>
      <c r="K137" s="378"/>
      <c r="L137" s="378"/>
      <c r="M137" s="292">
        <f t="shared" ref="M137:M200" si="5">(D137*$D$7+E137*$E$7+F137*$F$7+G137*$G$7+H137*$H$7+I137*$I$7+J137*$J$7+K137*$K$7+L137*$L$7)</f>
        <v>0</v>
      </c>
      <c r="N137" s="417"/>
      <c r="O137" s="417"/>
      <c r="P137" s="417"/>
    </row>
    <row r="138" spans="1:16" x14ac:dyDescent="0.25">
      <c r="A138" s="414"/>
      <c r="B138" s="420"/>
      <c r="C138" s="210">
        <f t="shared" si="4"/>
        <v>39883</v>
      </c>
      <c r="D138" s="378"/>
      <c r="E138" s="378"/>
      <c r="F138" s="378"/>
      <c r="G138" s="378"/>
      <c r="H138" s="378"/>
      <c r="I138" s="378"/>
      <c r="J138" s="378"/>
      <c r="K138" s="378"/>
      <c r="L138" s="378"/>
      <c r="M138" s="292">
        <f t="shared" si="5"/>
        <v>0</v>
      </c>
      <c r="N138" s="417"/>
      <c r="O138" s="417"/>
      <c r="P138" s="417"/>
    </row>
    <row r="139" spans="1:16" x14ac:dyDescent="0.25">
      <c r="A139" s="414"/>
      <c r="B139" s="420"/>
      <c r="C139" s="210">
        <f t="shared" si="4"/>
        <v>39884</v>
      </c>
      <c r="D139" s="378"/>
      <c r="E139" s="378"/>
      <c r="F139" s="378"/>
      <c r="G139" s="378"/>
      <c r="H139" s="378"/>
      <c r="I139" s="378"/>
      <c r="J139" s="378"/>
      <c r="K139" s="378"/>
      <c r="L139" s="378"/>
      <c r="M139" s="292">
        <f t="shared" si="5"/>
        <v>0</v>
      </c>
      <c r="N139" s="417"/>
      <c r="O139" s="417"/>
      <c r="P139" s="417"/>
    </row>
    <row r="140" spans="1:16" x14ac:dyDescent="0.25">
      <c r="A140" s="415"/>
      <c r="B140" s="421"/>
      <c r="C140" s="279">
        <f t="shared" si="4"/>
        <v>39885</v>
      </c>
      <c r="D140" s="379"/>
      <c r="E140" s="379"/>
      <c r="F140" s="379"/>
      <c r="G140" s="379"/>
      <c r="H140" s="379"/>
      <c r="I140" s="379"/>
      <c r="J140" s="379"/>
      <c r="K140" s="379"/>
      <c r="L140" s="379"/>
      <c r="M140" s="293">
        <f t="shared" si="5"/>
        <v>0</v>
      </c>
      <c r="N140" s="418"/>
      <c r="O140" s="418"/>
      <c r="P140" s="418"/>
    </row>
    <row r="141" spans="1:16" x14ac:dyDescent="0.25">
      <c r="A141" s="413">
        <v>20</v>
      </c>
      <c r="B141" s="419">
        <f>C144</f>
        <v>39889</v>
      </c>
      <c r="C141" s="209">
        <f t="shared" si="4"/>
        <v>39886</v>
      </c>
      <c r="D141" s="378"/>
      <c r="E141" s="380"/>
      <c r="F141" s="380"/>
      <c r="G141" s="380"/>
      <c r="H141" s="380"/>
      <c r="I141" s="380"/>
      <c r="J141" s="380"/>
      <c r="K141" s="380"/>
      <c r="L141" s="380"/>
      <c r="M141" s="297">
        <f t="shared" si="5"/>
        <v>0</v>
      </c>
      <c r="N141" s="416">
        <f>SUM(M141:M147)</f>
        <v>0</v>
      </c>
      <c r="O141" s="416">
        <f>IF(N141&lt;=(VLOOKUP(MONTH(B141),[0]!effrain_paddy,3,FALSE)),N141,(N141-VLOOKUP(MONTH(B141),[0]!effrain_paddy,3,FALSE))*(VLOOKUP(MONTH(B141),[0]!effrain_paddy,4,FALSE))+(VLOOKUP(MONTH(B141),[0]!effrain_paddy,3,FALSE)))</f>
        <v>0</v>
      </c>
      <c r="P141" s="416">
        <f>IF(N141&lt;=(VLOOKUP(MONTH(B141),[0]!effrain_upland,3,FALSE)),N141,(N141-VLOOKUP(MONTH(B141),[0]!effrain_upland,3,FALSE))*(VLOOKUP(MONTH(B141),[0]!effrain_upland,4,FALSE))+(VLOOKUP(MONTH(B141),[0]!effrain_upland,3,FALSE)))</f>
        <v>0</v>
      </c>
    </row>
    <row r="142" spans="1:16" x14ac:dyDescent="0.25">
      <c r="A142" s="414"/>
      <c r="B142" s="420"/>
      <c r="C142" s="210">
        <f t="shared" si="4"/>
        <v>39887</v>
      </c>
      <c r="D142" s="378"/>
      <c r="E142" s="378"/>
      <c r="F142" s="378"/>
      <c r="G142" s="378"/>
      <c r="H142" s="378"/>
      <c r="I142" s="378"/>
      <c r="J142" s="378"/>
      <c r="K142" s="378"/>
      <c r="L142" s="378"/>
      <c r="M142" s="292">
        <f t="shared" si="5"/>
        <v>0</v>
      </c>
      <c r="N142" s="417"/>
      <c r="O142" s="417"/>
      <c r="P142" s="417"/>
    </row>
    <row r="143" spans="1:16" x14ac:dyDescent="0.25">
      <c r="A143" s="414"/>
      <c r="B143" s="420"/>
      <c r="C143" s="210">
        <f t="shared" si="4"/>
        <v>39888</v>
      </c>
      <c r="D143" s="378"/>
      <c r="E143" s="378"/>
      <c r="F143" s="378"/>
      <c r="G143" s="378"/>
      <c r="H143" s="378"/>
      <c r="I143" s="378"/>
      <c r="J143" s="378"/>
      <c r="K143" s="378"/>
      <c r="L143" s="378"/>
      <c r="M143" s="292">
        <f t="shared" si="5"/>
        <v>0</v>
      </c>
      <c r="N143" s="417"/>
      <c r="O143" s="417"/>
      <c r="P143" s="417"/>
    </row>
    <row r="144" spans="1:16" x14ac:dyDescent="0.25">
      <c r="A144" s="414"/>
      <c r="B144" s="420"/>
      <c r="C144" s="210">
        <f t="shared" si="4"/>
        <v>39889</v>
      </c>
      <c r="D144" s="378"/>
      <c r="E144" s="378"/>
      <c r="F144" s="378"/>
      <c r="G144" s="378"/>
      <c r="H144" s="378"/>
      <c r="I144" s="378"/>
      <c r="J144" s="378"/>
      <c r="K144" s="378"/>
      <c r="L144" s="378"/>
      <c r="M144" s="292">
        <f t="shared" si="5"/>
        <v>0</v>
      </c>
      <c r="N144" s="417"/>
      <c r="O144" s="417"/>
      <c r="P144" s="417"/>
    </row>
    <row r="145" spans="1:16" x14ac:dyDescent="0.25">
      <c r="A145" s="414"/>
      <c r="B145" s="420"/>
      <c r="C145" s="210">
        <f t="shared" si="4"/>
        <v>39890</v>
      </c>
      <c r="D145" s="378"/>
      <c r="E145" s="378"/>
      <c r="F145" s="378"/>
      <c r="G145" s="378"/>
      <c r="H145" s="378"/>
      <c r="I145" s="378"/>
      <c r="J145" s="378"/>
      <c r="K145" s="378"/>
      <c r="L145" s="378"/>
      <c r="M145" s="292">
        <f t="shared" si="5"/>
        <v>0</v>
      </c>
      <c r="N145" s="417"/>
      <c r="O145" s="417"/>
      <c r="P145" s="417"/>
    </row>
    <row r="146" spans="1:16" x14ac:dyDescent="0.25">
      <c r="A146" s="414"/>
      <c r="B146" s="420"/>
      <c r="C146" s="210">
        <f t="shared" si="4"/>
        <v>39891</v>
      </c>
      <c r="D146" s="378"/>
      <c r="E146" s="378"/>
      <c r="F146" s="378"/>
      <c r="G146" s="378"/>
      <c r="H146" s="378"/>
      <c r="I146" s="378"/>
      <c r="J146" s="378"/>
      <c r="K146" s="378"/>
      <c r="L146" s="378"/>
      <c r="M146" s="292">
        <f t="shared" si="5"/>
        <v>0</v>
      </c>
      <c r="N146" s="417"/>
      <c r="O146" s="417"/>
      <c r="P146" s="417"/>
    </row>
    <row r="147" spans="1:16" x14ac:dyDescent="0.25">
      <c r="A147" s="415"/>
      <c r="B147" s="421"/>
      <c r="C147" s="279">
        <f t="shared" si="4"/>
        <v>39892</v>
      </c>
      <c r="D147" s="379"/>
      <c r="E147" s="379"/>
      <c r="F147" s="379"/>
      <c r="G147" s="379"/>
      <c r="H147" s="379"/>
      <c r="I147" s="379"/>
      <c r="J147" s="379"/>
      <c r="K147" s="379"/>
      <c r="L147" s="379"/>
      <c r="M147" s="293">
        <f t="shared" si="5"/>
        <v>0</v>
      </c>
      <c r="N147" s="418"/>
      <c r="O147" s="418"/>
      <c r="P147" s="418"/>
    </row>
    <row r="148" spans="1:16" x14ac:dyDescent="0.25">
      <c r="A148" s="413">
        <v>21</v>
      </c>
      <c r="B148" s="419">
        <f>C151</f>
        <v>39896</v>
      </c>
      <c r="C148" s="209">
        <f t="shared" si="4"/>
        <v>39893</v>
      </c>
      <c r="D148" s="378"/>
      <c r="E148" s="380"/>
      <c r="F148" s="380"/>
      <c r="G148" s="380"/>
      <c r="H148" s="380"/>
      <c r="I148" s="380"/>
      <c r="J148" s="380"/>
      <c r="K148" s="380"/>
      <c r="L148" s="380"/>
      <c r="M148" s="297">
        <f t="shared" si="5"/>
        <v>0</v>
      </c>
      <c r="N148" s="416">
        <f>SUM(M148:M154)</f>
        <v>0</v>
      </c>
      <c r="O148" s="416">
        <f>IF(N148&lt;=(VLOOKUP(MONTH(B148),[0]!effrain_paddy,3,FALSE)),N148,(N148-VLOOKUP(MONTH(B148),[0]!effrain_paddy,3,FALSE))*(VLOOKUP(MONTH(B148),[0]!effrain_paddy,4,FALSE))+(VLOOKUP(MONTH(B148),[0]!effrain_paddy,3,FALSE)))</f>
        <v>0</v>
      </c>
      <c r="P148" s="416">
        <f>IF(N148&lt;=(VLOOKUP(MONTH(B148),[0]!effrain_upland,3,FALSE)),N148,(N148-VLOOKUP(MONTH(B148),[0]!effrain_upland,3,FALSE))*(VLOOKUP(MONTH(B148),[0]!effrain_upland,4,FALSE))+(VLOOKUP(MONTH(B148),[0]!effrain_upland,3,FALSE)))</f>
        <v>0</v>
      </c>
    </row>
    <row r="149" spans="1:16" x14ac:dyDescent="0.25">
      <c r="A149" s="414"/>
      <c r="B149" s="420"/>
      <c r="C149" s="210">
        <f t="shared" si="4"/>
        <v>39894</v>
      </c>
      <c r="D149" s="378"/>
      <c r="E149" s="378"/>
      <c r="F149" s="378"/>
      <c r="G149" s="378"/>
      <c r="H149" s="378"/>
      <c r="I149" s="378"/>
      <c r="J149" s="378"/>
      <c r="K149" s="378"/>
      <c r="L149" s="378"/>
      <c r="M149" s="292">
        <f t="shared" si="5"/>
        <v>0</v>
      </c>
      <c r="N149" s="417"/>
      <c r="O149" s="417"/>
      <c r="P149" s="417"/>
    </row>
    <row r="150" spans="1:16" x14ac:dyDescent="0.25">
      <c r="A150" s="414"/>
      <c r="B150" s="420"/>
      <c r="C150" s="210">
        <f t="shared" si="4"/>
        <v>39895</v>
      </c>
      <c r="D150" s="378"/>
      <c r="E150" s="378"/>
      <c r="F150" s="378"/>
      <c r="G150" s="378"/>
      <c r="H150" s="378"/>
      <c r="I150" s="378"/>
      <c r="J150" s="378"/>
      <c r="K150" s="378"/>
      <c r="L150" s="378"/>
      <c r="M150" s="292">
        <f t="shared" si="5"/>
        <v>0</v>
      </c>
      <c r="N150" s="417"/>
      <c r="O150" s="417"/>
      <c r="P150" s="417"/>
    </row>
    <row r="151" spans="1:16" x14ac:dyDescent="0.25">
      <c r="A151" s="414"/>
      <c r="B151" s="420"/>
      <c r="C151" s="210">
        <f t="shared" si="4"/>
        <v>39896</v>
      </c>
      <c r="D151" s="378"/>
      <c r="E151" s="378"/>
      <c r="F151" s="378"/>
      <c r="G151" s="378"/>
      <c r="H151" s="378"/>
      <c r="I151" s="378"/>
      <c r="J151" s="378"/>
      <c r="K151" s="378"/>
      <c r="L151" s="378"/>
      <c r="M151" s="292">
        <f t="shared" si="5"/>
        <v>0</v>
      </c>
      <c r="N151" s="417"/>
      <c r="O151" s="417"/>
      <c r="P151" s="417"/>
    </row>
    <row r="152" spans="1:16" x14ac:dyDescent="0.25">
      <c r="A152" s="414"/>
      <c r="B152" s="420"/>
      <c r="C152" s="210">
        <f t="shared" si="4"/>
        <v>39897</v>
      </c>
      <c r="D152" s="378"/>
      <c r="E152" s="378"/>
      <c r="F152" s="378"/>
      <c r="G152" s="378"/>
      <c r="H152" s="378"/>
      <c r="I152" s="378"/>
      <c r="J152" s="378"/>
      <c r="K152" s="378"/>
      <c r="L152" s="378"/>
      <c r="M152" s="292">
        <f t="shared" si="5"/>
        <v>0</v>
      </c>
      <c r="N152" s="417"/>
      <c r="O152" s="417"/>
      <c r="P152" s="417"/>
    </row>
    <row r="153" spans="1:16" x14ac:dyDescent="0.25">
      <c r="A153" s="414"/>
      <c r="B153" s="420"/>
      <c r="C153" s="210">
        <f t="shared" si="4"/>
        <v>39898</v>
      </c>
      <c r="D153" s="378"/>
      <c r="E153" s="378"/>
      <c r="F153" s="378"/>
      <c r="G153" s="378"/>
      <c r="H153" s="378"/>
      <c r="I153" s="378"/>
      <c r="J153" s="378"/>
      <c r="K153" s="378"/>
      <c r="L153" s="378"/>
      <c r="M153" s="292">
        <f t="shared" si="5"/>
        <v>0</v>
      </c>
      <c r="N153" s="417"/>
      <c r="O153" s="417"/>
      <c r="P153" s="417"/>
    </row>
    <row r="154" spans="1:16" x14ac:dyDescent="0.25">
      <c r="A154" s="415"/>
      <c r="B154" s="421"/>
      <c r="C154" s="279">
        <f t="shared" si="4"/>
        <v>39899</v>
      </c>
      <c r="D154" s="379"/>
      <c r="E154" s="379"/>
      <c r="F154" s="379"/>
      <c r="G154" s="379"/>
      <c r="H154" s="379"/>
      <c r="I154" s="379"/>
      <c r="J154" s="379"/>
      <c r="K154" s="379"/>
      <c r="L154" s="379"/>
      <c r="M154" s="293">
        <f t="shared" si="5"/>
        <v>0</v>
      </c>
      <c r="N154" s="418"/>
      <c r="O154" s="418"/>
      <c r="P154" s="418"/>
    </row>
    <row r="155" spans="1:16" x14ac:dyDescent="0.25">
      <c r="A155" s="413">
        <v>22</v>
      </c>
      <c r="B155" s="419">
        <f>C158</f>
        <v>39903</v>
      </c>
      <c r="C155" s="209">
        <f t="shared" si="4"/>
        <v>39900</v>
      </c>
      <c r="D155" s="378"/>
      <c r="E155" s="380"/>
      <c r="F155" s="380"/>
      <c r="G155" s="380"/>
      <c r="H155" s="380"/>
      <c r="I155" s="380"/>
      <c r="J155" s="380"/>
      <c r="K155" s="380"/>
      <c r="L155" s="380"/>
      <c r="M155" s="297">
        <f t="shared" si="5"/>
        <v>0</v>
      </c>
      <c r="N155" s="416">
        <f>SUM(M155:M161)</f>
        <v>0</v>
      </c>
      <c r="O155" s="416">
        <f>IF(N155&lt;=(VLOOKUP(MONTH(B155),[0]!effrain_paddy,3,FALSE)),N155,(N155-VLOOKUP(MONTH(B155),[0]!effrain_paddy,3,FALSE))*(VLOOKUP(MONTH(B155),[0]!effrain_paddy,4,FALSE))+(VLOOKUP(MONTH(B155),[0]!effrain_paddy,3,FALSE)))</f>
        <v>0</v>
      </c>
      <c r="P155" s="416">
        <f>IF(N155&lt;=(VLOOKUP(MONTH(B155),[0]!effrain_upland,3,FALSE)),N155,(N155-VLOOKUP(MONTH(B155),[0]!effrain_upland,3,FALSE))*(VLOOKUP(MONTH(B155),[0]!effrain_upland,4,FALSE))+(VLOOKUP(MONTH(B155),[0]!effrain_upland,3,FALSE)))</f>
        <v>0</v>
      </c>
    </row>
    <row r="156" spans="1:16" x14ac:dyDescent="0.25">
      <c r="A156" s="414"/>
      <c r="B156" s="420"/>
      <c r="C156" s="210">
        <f t="shared" si="4"/>
        <v>39901</v>
      </c>
      <c r="D156" s="378"/>
      <c r="E156" s="378"/>
      <c r="F156" s="378"/>
      <c r="G156" s="378"/>
      <c r="H156" s="378"/>
      <c r="I156" s="378"/>
      <c r="J156" s="378"/>
      <c r="K156" s="378"/>
      <c r="L156" s="378"/>
      <c r="M156" s="292">
        <f t="shared" si="5"/>
        <v>0</v>
      </c>
      <c r="N156" s="417"/>
      <c r="O156" s="417"/>
      <c r="P156" s="417"/>
    </row>
    <row r="157" spans="1:16" x14ac:dyDescent="0.25">
      <c r="A157" s="414"/>
      <c r="B157" s="420"/>
      <c r="C157" s="210">
        <f t="shared" si="4"/>
        <v>39902</v>
      </c>
      <c r="D157" s="378"/>
      <c r="E157" s="378"/>
      <c r="F157" s="378"/>
      <c r="G157" s="378"/>
      <c r="H157" s="378"/>
      <c r="I157" s="378"/>
      <c r="J157" s="378"/>
      <c r="K157" s="378"/>
      <c r="L157" s="378"/>
      <c r="M157" s="292">
        <f t="shared" si="5"/>
        <v>0</v>
      </c>
      <c r="N157" s="417"/>
      <c r="O157" s="417"/>
      <c r="P157" s="417"/>
    </row>
    <row r="158" spans="1:16" x14ac:dyDescent="0.25">
      <c r="A158" s="414"/>
      <c r="B158" s="420"/>
      <c r="C158" s="210">
        <f t="shared" si="4"/>
        <v>39903</v>
      </c>
      <c r="D158" s="378"/>
      <c r="E158" s="378"/>
      <c r="F158" s="378"/>
      <c r="G158" s="378"/>
      <c r="H158" s="378"/>
      <c r="I158" s="378"/>
      <c r="J158" s="378"/>
      <c r="K158" s="378"/>
      <c r="L158" s="378"/>
      <c r="M158" s="292">
        <f t="shared" si="5"/>
        <v>0</v>
      </c>
      <c r="N158" s="417"/>
      <c r="O158" s="417"/>
      <c r="P158" s="417"/>
    </row>
    <row r="159" spans="1:16" x14ac:dyDescent="0.25">
      <c r="A159" s="414"/>
      <c r="B159" s="420"/>
      <c r="C159" s="210">
        <f t="shared" si="4"/>
        <v>39904</v>
      </c>
      <c r="D159" s="378"/>
      <c r="E159" s="378"/>
      <c r="F159" s="378"/>
      <c r="G159" s="378"/>
      <c r="H159" s="378"/>
      <c r="I159" s="378"/>
      <c r="J159" s="378"/>
      <c r="K159" s="378"/>
      <c r="L159" s="378"/>
      <c r="M159" s="292">
        <f t="shared" si="5"/>
        <v>0</v>
      </c>
      <c r="N159" s="417"/>
      <c r="O159" s="417"/>
      <c r="P159" s="417"/>
    </row>
    <row r="160" spans="1:16" x14ac:dyDescent="0.25">
      <c r="A160" s="414"/>
      <c r="B160" s="420"/>
      <c r="C160" s="210">
        <f t="shared" si="4"/>
        <v>39905</v>
      </c>
      <c r="D160" s="378"/>
      <c r="E160" s="378"/>
      <c r="F160" s="378"/>
      <c r="G160" s="378"/>
      <c r="H160" s="378"/>
      <c r="I160" s="378"/>
      <c r="J160" s="378"/>
      <c r="K160" s="378"/>
      <c r="L160" s="378"/>
      <c r="M160" s="292">
        <f t="shared" si="5"/>
        <v>0</v>
      </c>
      <c r="N160" s="417"/>
      <c r="O160" s="417"/>
      <c r="P160" s="417"/>
    </row>
    <row r="161" spans="1:16" x14ac:dyDescent="0.25">
      <c r="A161" s="415"/>
      <c r="B161" s="421"/>
      <c r="C161" s="279">
        <f t="shared" si="4"/>
        <v>39906</v>
      </c>
      <c r="D161" s="379"/>
      <c r="E161" s="379"/>
      <c r="F161" s="379"/>
      <c r="G161" s="379"/>
      <c r="H161" s="379"/>
      <c r="I161" s="379"/>
      <c r="J161" s="379"/>
      <c r="K161" s="379"/>
      <c r="L161" s="379"/>
      <c r="M161" s="293">
        <f t="shared" si="5"/>
        <v>0</v>
      </c>
      <c r="N161" s="418"/>
      <c r="O161" s="418"/>
      <c r="P161" s="418"/>
    </row>
    <row r="162" spans="1:16" x14ac:dyDescent="0.25">
      <c r="A162" s="413">
        <v>23</v>
      </c>
      <c r="B162" s="419">
        <f>C165</f>
        <v>39910</v>
      </c>
      <c r="C162" s="209">
        <f t="shared" si="4"/>
        <v>39907</v>
      </c>
      <c r="D162" s="378"/>
      <c r="E162" s="380"/>
      <c r="F162" s="380"/>
      <c r="G162" s="380"/>
      <c r="H162" s="380"/>
      <c r="I162" s="380"/>
      <c r="J162" s="380"/>
      <c r="K162" s="380"/>
      <c r="L162" s="380"/>
      <c r="M162" s="297">
        <f t="shared" si="5"/>
        <v>0</v>
      </c>
      <c r="N162" s="416">
        <f>SUM(M162:M168)</f>
        <v>4.9059999999999997</v>
      </c>
      <c r="O162" s="416">
        <f>IF(N162&lt;=(VLOOKUP(MONTH(B162),[0]!effrain_paddy,3,FALSE)),N162,(N162-VLOOKUP(MONTH(B162),[0]!effrain_paddy,3,FALSE))*(VLOOKUP(MONTH(B162),[0]!effrain_paddy,4,FALSE))+(VLOOKUP(MONTH(B162),[0]!effrain_paddy,3,FALSE)))</f>
        <v>4.9059999999999997</v>
      </c>
      <c r="P162" s="416">
        <f>IF(N162&lt;=(VLOOKUP(MONTH(B162),[0]!effrain_upland,3,FALSE)),N162,(N162-VLOOKUP(MONTH(B162),[0]!effrain_upland,3,FALSE))*(VLOOKUP(MONTH(B162),[0]!effrain_upland,4,FALSE))+(VLOOKUP(MONTH(B162),[0]!effrain_upland,3,FALSE)))</f>
        <v>4.9059999999999997</v>
      </c>
    </row>
    <row r="163" spans="1:16" x14ac:dyDescent="0.25">
      <c r="A163" s="414"/>
      <c r="B163" s="420"/>
      <c r="C163" s="210">
        <f t="shared" si="4"/>
        <v>39908</v>
      </c>
      <c r="D163" s="378"/>
      <c r="E163" s="378"/>
      <c r="F163" s="378"/>
      <c r="G163" s="378"/>
      <c r="H163" s="378"/>
      <c r="I163" s="378"/>
      <c r="J163" s="378"/>
      <c r="K163" s="378"/>
      <c r="L163" s="378"/>
      <c r="M163" s="292">
        <f t="shared" si="5"/>
        <v>0</v>
      </c>
      <c r="N163" s="417"/>
      <c r="O163" s="417"/>
      <c r="P163" s="417"/>
    </row>
    <row r="164" spans="1:16" x14ac:dyDescent="0.25">
      <c r="A164" s="414"/>
      <c r="B164" s="420"/>
      <c r="C164" s="210">
        <f t="shared" si="4"/>
        <v>39909</v>
      </c>
      <c r="D164" s="378"/>
      <c r="E164" s="378"/>
      <c r="F164" s="378"/>
      <c r="G164" s="378"/>
      <c r="H164" s="378"/>
      <c r="I164" s="378"/>
      <c r="J164" s="378"/>
      <c r="K164" s="378"/>
      <c r="L164" s="378"/>
      <c r="M164" s="292">
        <f t="shared" si="5"/>
        <v>0</v>
      </c>
      <c r="N164" s="417"/>
      <c r="O164" s="417"/>
      <c r="P164" s="417"/>
    </row>
    <row r="165" spans="1:16" x14ac:dyDescent="0.25">
      <c r="A165" s="414"/>
      <c r="B165" s="420"/>
      <c r="C165" s="210">
        <f t="shared" si="4"/>
        <v>39910</v>
      </c>
      <c r="D165" s="378">
        <v>16.7</v>
      </c>
      <c r="E165" s="378">
        <v>1.5</v>
      </c>
      <c r="F165" s="378"/>
      <c r="G165" s="378"/>
      <c r="H165" s="378"/>
      <c r="I165" s="378"/>
      <c r="J165" s="378">
        <v>24.7</v>
      </c>
      <c r="K165" s="378">
        <v>8.6</v>
      </c>
      <c r="L165" s="378"/>
      <c r="M165" s="292">
        <f t="shared" si="5"/>
        <v>4.9059999999999997</v>
      </c>
      <c r="N165" s="417"/>
      <c r="O165" s="417"/>
      <c r="P165" s="417"/>
    </row>
    <row r="166" spans="1:16" x14ac:dyDescent="0.25">
      <c r="A166" s="414"/>
      <c r="B166" s="420"/>
      <c r="C166" s="210">
        <f t="shared" si="4"/>
        <v>39911</v>
      </c>
      <c r="D166" s="378"/>
      <c r="E166" s="378"/>
      <c r="F166" s="378"/>
      <c r="G166" s="378"/>
      <c r="H166" s="378"/>
      <c r="I166" s="378"/>
      <c r="J166" s="378"/>
      <c r="K166" s="378"/>
      <c r="L166" s="378"/>
      <c r="M166" s="292">
        <f t="shared" si="5"/>
        <v>0</v>
      </c>
      <c r="N166" s="417"/>
      <c r="O166" s="417"/>
      <c r="P166" s="417"/>
    </row>
    <row r="167" spans="1:16" x14ac:dyDescent="0.25">
      <c r="A167" s="414"/>
      <c r="B167" s="420"/>
      <c r="C167" s="210">
        <f t="shared" si="4"/>
        <v>39912</v>
      </c>
      <c r="D167" s="378"/>
      <c r="E167" s="378"/>
      <c r="F167" s="378"/>
      <c r="G167" s="378"/>
      <c r="H167" s="378"/>
      <c r="I167" s="378"/>
      <c r="J167" s="378"/>
      <c r="K167" s="378"/>
      <c r="L167" s="378"/>
      <c r="M167" s="292">
        <f t="shared" si="5"/>
        <v>0</v>
      </c>
      <c r="N167" s="417"/>
      <c r="O167" s="417"/>
      <c r="P167" s="417"/>
    </row>
    <row r="168" spans="1:16" x14ac:dyDescent="0.25">
      <c r="A168" s="415"/>
      <c r="B168" s="421"/>
      <c r="C168" s="279">
        <f t="shared" si="4"/>
        <v>39913</v>
      </c>
      <c r="D168" s="379"/>
      <c r="E168" s="379"/>
      <c r="F168" s="379"/>
      <c r="G168" s="379"/>
      <c r="H168" s="379"/>
      <c r="I168" s="379"/>
      <c r="J168" s="379"/>
      <c r="K168" s="379"/>
      <c r="L168" s="379"/>
      <c r="M168" s="293">
        <f t="shared" si="5"/>
        <v>0</v>
      </c>
      <c r="N168" s="418"/>
      <c r="O168" s="418"/>
      <c r="P168" s="418"/>
    </row>
    <row r="169" spans="1:16" x14ac:dyDescent="0.25">
      <c r="A169" s="413">
        <v>24</v>
      </c>
      <c r="B169" s="419">
        <f>C172</f>
        <v>39917</v>
      </c>
      <c r="C169" s="209">
        <f t="shared" si="4"/>
        <v>39914</v>
      </c>
      <c r="D169" s="378"/>
      <c r="E169" s="380"/>
      <c r="F169" s="380"/>
      <c r="G169" s="380"/>
      <c r="H169" s="380"/>
      <c r="I169" s="380"/>
      <c r="J169" s="380"/>
      <c r="K169" s="380"/>
      <c r="L169" s="380"/>
      <c r="M169" s="297">
        <f t="shared" si="5"/>
        <v>0</v>
      </c>
      <c r="N169" s="416">
        <f>SUM(M169:M175)</f>
        <v>0</v>
      </c>
      <c r="O169" s="416">
        <f>IF(N169&lt;=(VLOOKUP(MONTH(B169),[0]!effrain_paddy,3,FALSE)),N169,(N169-VLOOKUP(MONTH(B169),[0]!effrain_paddy,3,FALSE))*(VLOOKUP(MONTH(B169),[0]!effrain_paddy,4,FALSE))+(VLOOKUP(MONTH(B169),[0]!effrain_paddy,3,FALSE)))</f>
        <v>0</v>
      </c>
      <c r="P169" s="416">
        <f>IF(N169&lt;=(VLOOKUP(MONTH(B169),[0]!effrain_upland,3,FALSE)),N169,(N169-VLOOKUP(MONTH(B169),[0]!effrain_upland,3,FALSE))*(VLOOKUP(MONTH(B169),[0]!effrain_upland,4,FALSE))+(VLOOKUP(MONTH(B169),[0]!effrain_upland,3,FALSE)))</f>
        <v>0</v>
      </c>
    </row>
    <row r="170" spans="1:16" x14ac:dyDescent="0.25">
      <c r="A170" s="414"/>
      <c r="B170" s="420"/>
      <c r="C170" s="210">
        <f t="shared" si="4"/>
        <v>39915</v>
      </c>
      <c r="D170" s="378"/>
      <c r="E170" s="378"/>
      <c r="F170" s="378"/>
      <c r="G170" s="378"/>
      <c r="H170" s="378"/>
      <c r="I170" s="378"/>
      <c r="J170" s="378"/>
      <c r="K170" s="378"/>
      <c r="L170" s="378"/>
      <c r="M170" s="292">
        <f t="shared" si="5"/>
        <v>0</v>
      </c>
      <c r="N170" s="417"/>
      <c r="O170" s="417"/>
      <c r="P170" s="417"/>
    </row>
    <row r="171" spans="1:16" x14ac:dyDescent="0.25">
      <c r="A171" s="414"/>
      <c r="B171" s="420"/>
      <c r="C171" s="210">
        <f t="shared" si="4"/>
        <v>39916</v>
      </c>
      <c r="D171" s="378"/>
      <c r="E171" s="378"/>
      <c r="F171" s="378"/>
      <c r="G171" s="378"/>
      <c r="H171" s="378"/>
      <c r="I171" s="378"/>
      <c r="J171" s="378"/>
      <c r="K171" s="378"/>
      <c r="L171" s="378"/>
      <c r="M171" s="292">
        <f t="shared" si="5"/>
        <v>0</v>
      </c>
      <c r="N171" s="417"/>
      <c r="O171" s="417"/>
      <c r="P171" s="417"/>
    </row>
    <row r="172" spans="1:16" x14ac:dyDescent="0.25">
      <c r="A172" s="414"/>
      <c r="B172" s="420"/>
      <c r="C172" s="210">
        <f t="shared" si="4"/>
        <v>39917</v>
      </c>
      <c r="D172" s="378"/>
      <c r="E172" s="378"/>
      <c r="F172" s="378"/>
      <c r="G172" s="378"/>
      <c r="H172" s="378"/>
      <c r="I172" s="378"/>
      <c r="J172" s="378"/>
      <c r="K172" s="378"/>
      <c r="L172" s="378"/>
      <c r="M172" s="292">
        <f t="shared" si="5"/>
        <v>0</v>
      </c>
      <c r="N172" s="417"/>
      <c r="O172" s="417"/>
      <c r="P172" s="417"/>
    </row>
    <row r="173" spans="1:16" x14ac:dyDescent="0.25">
      <c r="A173" s="414"/>
      <c r="B173" s="420"/>
      <c r="C173" s="210">
        <f t="shared" si="4"/>
        <v>39918</v>
      </c>
      <c r="D173" s="378"/>
      <c r="E173" s="378"/>
      <c r="F173" s="378"/>
      <c r="G173" s="378"/>
      <c r="H173" s="378"/>
      <c r="I173" s="378"/>
      <c r="J173" s="378"/>
      <c r="K173" s="378"/>
      <c r="L173" s="378"/>
      <c r="M173" s="292">
        <f t="shared" si="5"/>
        <v>0</v>
      </c>
      <c r="N173" s="417"/>
      <c r="O173" s="417"/>
      <c r="P173" s="417"/>
    </row>
    <row r="174" spans="1:16" x14ac:dyDescent="0.25">
      <c r="A174" s="414"/>
      <c r="B174" s="420"/>
      <c r="C174" s="210">
        <f t="shared" si="4"/>
        <v>39919</v>
      </c>
      <c r="D174" s="378"/>
      <c r="E174" s="378"/>
      <c r="F174" s="378"/>
      <c r="G174" s="378"/>
      <c r="H174" s="378"/>
      <c r="I174" s="378"/>
      <c r="J174" s="378"/>
      <c r="K174" s="378"/>
      <c r="L174" s="378"/>
      <c r="M174" s="292">
        <f t="shared" si="5"/>
        <v>0</v>
      </c>
      <c r="N174" s="417"/>
      <c r="O174" s="417"/>
      <c r="P174" s="417"/>
    </row>
    <row r="175" spans="1:16" x14ac:dyDescent="0.25">
      <c r="A175" s="415"/>
      <c r="B175" s="421"/>
      <c r="C175" s="279">
        <f t="shared" si="4"/>
        <v>39920</v>
      </c>
      <c r="D175" s="379"/>
      <c r="E175" s="379"/>
      <c r="F175" s="379"/>
      <c r="G175" s="379"/>
      <c r="H175" s="379"/>
      <c r="I175" s="379"/>
      <c r="J175" s="379"/>
      <c r="K175" s="379"/>
      <c r="L175" s="379"/>
      <c r="M175" s="293">
        <f t="shared" si="5"/>
        <v>0</v>
      </c>
      <c r="N175" s="418"/>
      <c r="O175" s="418"/>
      <c r="P175" s="418"/>
    </row>
    <row r="176" spans="1:16" x14ac:dyDescent="0.25">
      <c r="A176" s="413">
        <v>25</v>
      </c>
      <c r="B176" s="419">
        <f>C179</f>
        <v>39924</v>
      </c>
      <c r="C176" s="209">
        <f t="shared" si="4"/>
        <v>39921</v>
      </c>
      <c r="D176" s="378"/>
      <c r="E176" s="380"/>
      <c r="F176" s="380"/>
      <c r="G176" s="380"/>
      <c r="H176" s="380"/>
      <c r="I176" s="380"/>
      <c r="J176" s="380"/>
      <c r="K176" s="380"/>
      <c r="L176" s="380"/>
      <c r="M176" s="297">
        <f t="shared" si="5"/>
        <v>0</v>
      </c>
      <c r="N176" s="416">
        <f>SUM(M176:M182)</f>
        <v>40.061</v>
      </c>
      <c r="O176" s="416">
        <f>IF(N176&lt;=(VLOOKUP(MONTH(B176),[0]!effrain_paddy,3,FALSE)),N176,(N176-VLOOKUP(MONTH(B176),[0]!effrain_paddy,3,FALSE))*(VLOOKUP(MONTH(B176),[0]!effrain_paddy,4,FALSE))+(VLOOKUP(MONTH(B176),[0]!effrain_paddy,3,FALSE)))</f>
        <v>40.061</v>
      </c>
      <c r="P176" s="416">
        <f>IF(N176&lt;=(VLOOKUP(MONTH(B176),[0]!effrain_upland,3,FALSE)),N176,(N176-VLOOKUP(MONTH(B176),[0]!effrain_upland,3,FALSE))*(VLOOKUP(MONTH(B176),[0]!effrain_upland,4,FALSE))+(VLOOKUP(MONTH(B176),[0]!effrain_upland,3,FALSE)))</f>
        <v>24.61403</v>
      </c>
    </row>
    <row r="177" spans="1:16" x14ac:dyDescent="0.25">
      <c r="A177" s="414"/>
      <c r="B177" s="420"/>
      <c r="C177" s="210">
        <f t="shared" si="4"/>
        <v>39922</v>
      </c>
      <c r="D177" s="378"/>
      <c r="E177" s="378"/>
      <c r="F177" s="378"/>
      <c r="G177" s="378"/>
      <c r="H177" s="378"/>
      <c r="I177" s="378"/>
      <c r="J177" s="378"/>
      <c r="K177" s="378"/>
      <c r="L177" s="378"/>
      <c r="M177" s="292">
        <f t="shared" si="5"/>
        <v>0</v>
      </c>
      <c r="N177" s="417"/>
      <c r="O177" s="417"/>
      <c r="P177" s="417"/>
    </row>
    <row r="178" spans="1:16" x14ac:dyDescent="0.25">
      <c r="A178" s="414"/>
      <c r="B178" s="420"/>
      <c r="C178" s="210">
        <f t="shared" si="4"/>
        <v>39923</v>
      </c>
      <c r="D178" s="378"/>
      <c r="E178" s="378"/>
      <c r="F178" s="378"/>
      <c r="G178" s="378"/>
      <c r="H178" s="378"/>
      <c r="I178" s="378"/>
      <c r="J178" s="378"/>
      <c r="K178" s="378"/>
      <c r="L178" s="378"/>
      <c r="M178" s="292">
        <f t="shared" si="5"/>
        <v>0</v>
      </c>
      <c r="N178" s="417"/>
      <c r="O178" s="417"/>
      <c r="P178" s="417"/>
    </row>
    <row r="179" spans="1:16" x14ac:dyDescent="0.25">
      <c r="A179" s="414"/>
      <c r="B179" s="420"/>
      <c r="C179" s="210">
        <f t="shared" si="4"/>
        <v>39924</v>
      </c>
      <c r="D179" s="378"/>
      <c r="E179" s="378"/>
      <c r="F179" s="378"/>
      <c r="G179" s="378"/>
      <c r="H179" s="378"/>
      <c r="I179" s="378"/>
      <c r="J179" s="378"/>
      <c r="K179" s="378"/>
      <c r="L179" s="378"/>
      <c r="M179" s="292">
        <f t="shared" si="5"/>
        <v>0</v>
      </c>
      <c r="N179" s="417"/>
      <c r="O179" s="417"/>
      <c r="P179" s="417"/>
    </row>
    <row r="180" spans="1:16" x14ac:dyDescent="0.25">
      <c r="A180" s="414"/>
      <c r="B180" s="420"/>
      <c r="C180" s="210">
        <f t="shared" si="4"/>
        <v>39925</v>
      </c>
      <c r="D180" s="378">
        <v>31.2</v>
      </c>
      <c r="E180" s="378">
        <v>52.6</v>
      </c>
      <c r="F180" s="378">
        <v>24</v>
      </c>
      <c r="G180" s="378">
        <v>5</v>
      </c>
      <c r="H180" s="378">
        <v>40.200000000000003</v>
      </c>
      <c r="I180" s="378">
        <v>46.3</v>
      </c>
      <c r="J180" s="378"/>
      <c r="K180" s="378">
        <v>93.2</v>
      </c>
      <c r="L180" s="378">
        <v>32</v>
      </c>
      <c r="M180" s="292">
        <f t="shared" si="5"/>
        <v>40.061</v>
      </c>
      <c r="N180" s="417"/>
      <c r="O180" s="417"/>
      <c r="P180" s="417"/>
    </row>
    <row r="181" spans="1:16" x14ac:dyDescent="0.25">
      <c r="A181" s="414"/>
      <c r="B181" s="420"/>
      <c r="C181" s="210">
        <f t="shared" si="4"/>
        <v>39926</v>
      </c>
      <c r="D181" s="378"/>
      <c r="E181" s="378"/>
      <c r="F181" s="378"/>
      <c r="G181" s="378"/>
      <c r="H181" s="378"/>
      <c r="I181" s="378"/>
      <c r="J181" s="378"/>
      <c r="K181" s="378"/>
      <c r="L181" s="378"/>
      <c r="M181" s="292">
        <f t="shared" si="5"/>
        <v>0</v>
      </c>
      <c r="N181" s="417"/>
      <c r="O181" s="417"/>
      <c r="P181" s="417"/>
    </row>
    <row r="182" spans="1:16" x14ac:dyDescent="0.25">
      <c r="A182" s="415"/>
      <c r="B182" s="421"/>
      <c r="C182" s="279">
        <f t="shared" si="4"/>
        <v>39927</v>
      </c>
      <c r="D182" s="379"/>
      <c r="E182" s="379"/>
      <c r="F182" s="379"/>
      <c r="G182" s="379"/>
      <c r="H182" s="379"/>
      <c r="I182" s="379"/>
      <c r="J182" s="379"/>
      <c r="K182" s="379"/>
      <c r="L182" s="379"/>
      <c r="M182" s="293">
        <f t="shared" si="5"/>
        <v>0</v>
      </c>
      <c r="N182" s="418"/>
      <c r="O182" s="418"/>
      <c r="P182" s="418"/>
    </row>
    <row r="183" spans="1:16" x14ac:dyDescent="0.25">
      <c r="A183" s="413">
        <v>26</v>
      </c>
      <c r="B183" s="419">
        <f>C186</f>
        <v>39931</v>
      </c>
      <c r="C183" s="209">
        <f t="shared" si="4"/>
        <v>39928</v>
      </c>
      <c r="D183" s="378"/>
      <c r="E183" s="380"/>
      <c r="F183" s="380"/>
      <c r="G183" s="380"/>
      <c r="H183" s="380"/>
      <c r="I183" s="380"/>
      <c r="J183" s="380"/>
      <c r="K183" s="380"/>
      <c r="L183" s="380"/>
      <c r="M183" s="297">
        <f t="shared" si="5"/>
        <v>0</v>
      </c>
      <c r="N183" s="416">
        <f>SUM(M183:M189)</f>
        <v>0</v>
      </c>
      <c r="O183" s="416">
        <f>IF(N183&lt;=(VLOOKUP(MONTH(B183),[0]!effrain_paddy,3,FALSE)),N183,(N183-VLOOKUP(MONTH(B183),[0]!effrain_paddy,3,FALSE))*(VLOOKUP(MONTH(B183),[0]!effrain_paddy,4,FALSE))+(VLOOKUP(MONTH(B183),[0]!effrain_paddy,3,FALSE)))</f>
        <v>0</v>
      </c>
      <c r="P183" s="416">
        <f>IF(N183&lt;=(VLOOKUP(MONTH(B183),[0]!effrain_upland,3,FALSE)),N183,(N183-VLOOKUP(MONTH(B183),[0]!effrain_upland,3,FALSE))*(VLOOKUP(MONTH(B183),[0]!effrain_upland,4,FALSE))+(VLOOKUP(MONTH(B183),[0]!effrain_upland,3,FALSE)))</f>
        <v>0</v>
      </c>
    </row>
    <row r="184" spans="1:16" x14ac:dyDescent="0.25">
      <c r="A184" s="414"/>
      <c r="B184" s="420"/>
      <c r="C184" s="210">
        <f t="shared" si="4"/>
        <v>39929</v>
      </c>
      <c r="D184" s="378"/>
      <c r="E184" s="378"/>
      <c r="F184" s="378"/>
      <c r="G184" s="378"/>
      <c r="H184" s="378"/>
      <c r="I184" s="378"/>
      <c r="J184" s="378"/>
      <c r="K184" s="378"/>
      <c r="L184" s="378"/>
      <c r="M184" s="292">
        <f t="shared" si="5"/>
        <v>0</v>
      </c>
      <c r="N184" s="417"/>
      <c r="O184" s="417"/>
      <c r="P184" s="417"/>
    </row>
    <row r="185" spans="1:16" x14ac:dyDescent="0.25">
      <c r="A185" s="414"/>
      <c r="B185" s="420"/>
      <c r="C185" s="210">
        <f t="shared" si="4"/>
        <v>39930</v>
      </c>
      <c r="D185" s="378"/>
      <c r="E185" s="378"/>
      <c r="F185" s="378"/>
      <c r="G185" s="378"/>
      <c r="H185" s="378"/>
      <c r="I185" s="378"/>
      <c r="J185" s="378"/>
      <c r="K185" s="378"/>
      <c r="L185" s="378"/>
      <c r="M185" s="292">
        <f t="shared" si="5"/>
        <v>0</v>
      </c>
      <c r="N185" s="417"/>
      <c r="O185" s="417"/>
      <c r="P185" s="417"/>
    </row>
    <row r="186" spans="1:16" x14ac:dyDescent="0.25">
      <c r="A186" s="414"/>
      <c r="B186" s="420"/>
      <c r="C186" s="210">
        <f t="shared" si="4"/>
        <v>39931</v>
      </c>
      <c r="D186" s="378"/>
      <c r="E186" s="378"/>
      <c r="F186" s="378"/>
      <c r="G186" s="378"/>
      <c r="H186" s="378"/>
      <c r="I186" s="378"/>
      <c r="J186" s="378"/>
      <c r="K186" s="378"/>
      <c r="L186" s="378"/>
      <c r="M186" s="292">
        <f t="shared" si="5"/>
        <v>0</v>
      </c>
      <c r="N186" s="417"/>
      <c r="O186" s="417"/>
      <c r="P186" s="417"/>
    </row>
    <row r="187" spans="1:16" x14ac:dyDescent="0.25">
      <c r="A187" s="414"/>
      <c r="B187" s="420"/>
      <c r="C187" s="210">
        <f t="shared" si="4"/>
        <v>39932</v>
      </c>
      <c r="D187" s="378"/>
      <c r="E187" s="378"/>
      <c r="F187" s="378"/>
      <c r="G187" s="378"/>
      <c r="H187" s="378"/>
      <c r="I187" s="378"/>
      <c r="J187" s="378"/>
      <c r="K187" s="378"/>
      <c r="L187" s="378"/>
      <c r="M187" s="292">
        <f t="shared" si="5"/>
        <v>0</v>
      </c>
      <c r="N187" s="417"/>
      <c r="O187" s="417"/>
      <c r="P187" s="417"/>
    </row>
    <row r="188" spans="1:16" x14ac:dyDescent="0.25">
      <c r="A188" s="414"/>
      <c r="B188" s="420"/>
      <c r="C188" s="210">
        <f t="shared" si="4"/>
        <v>39933</v>
      </c>
      <c r="D188" s="378"/>
      <c r="E188" s="378"/>
      <c r="F188" s="378"/>
      <c r="G188" s="378"/>
      <c r="H188" s="378"/>
      <c r="I188" s="378"/>
      <c r="J188" s="378"/>
      <c r="K188" s="378"/>
      <c r="L188" s="378"/>
      <c r="M188" s="292">
        <f t="shared" si="5"/>
        <v>0</v>
      </c>
      <c r="N188" s="417"/>
      <c r="O188" s="417"/>
      <c r="P188" s="417"/>
    </row>
    <row r="189" spans="1:16" x14ac:dyDescent="0.25">
      <c r="A189" s="415"/>
      <c r="B189" s="421"/>
      <c r="C189" s="279">
        <f t="shared" si="4"/>
        <v>39934</v>
      </c>
      <c r="D189" s="379"/>
      <c r="E189" s="379"/>
      <c r="F189" s="379"/>
      <c r="G189" s="379"/>
      <c r="H189" s="379"/>
      <c r="I189" s="379"/>
      <c r="J189" s="379"/>
      <c r="K189" s="379"/>
      <c r="L189" s="379"/>
      <c r="M189" s="293">
        <f t="shared" si="5"/>
        <v>0</v>
      </c>
      <c r="N189" s="418"/>
      <c r="O189" s="418"/>
      <c r="P189" s="418"/>
    </row>
    <row r="190" spans="1:16" x14ac:dyDescent="0.25">
      <c r="A190" s="413">
        <v>27</v>
      </c>
      <c r="B190" s="419">
        <f>C193</f>
        <v>39938</v>
      </c>
      <c r="C190" s="209">
        <f t="shared" si="4"/>
        <v>39935</v>
      </c>
      <c r="D190" s="378"/>
      <c r="E190" s="380"/>
      <c r="F190" s="380"/>
      <c r="G190" s="380"/>
      <c r="H190" s="380"/>
      <c r="I190" s="380"/>
      <c r="J190" s="380"/>
      <c r="K190" s="380"/>
      <c r="L190" s="380"/>
      <c r="M190" s="297">
        <f t="shared" si="5"/>
        <v>0</v>
      </c>
      <c r="N190" s="416">
        <f>SUM(M190:M196)</f>
        <v>0</v>
      </c>
      <c r="O190" s="416">
        <f>IF(N190&lt;=(VLOOKUP(MONTH(B190),[0]!effrain_paddy,3,FALSE)),N190,(N190-VLOOKUP(MONTH(B190),[0]!effrain_paddy,3,FALSE))*(VLOOKUP(MONTH(B190),[0]!effrain_paddy,4,FALSE))+(VLOOKUP(MONTH(B190),[0]!effrain_paddy,3,FALSE)))</f>
        <v>0</v>
      </c>
      <c r="P190" s="416">
        <f>IF(N190&lt;=(VLOOKUP(MONTH(B190),[0]!effrain_upland,3,FALSE)),N190,(N190-VLOOKUP(MONTH(B190),[0]!effrain_upland,3,FALSE))*(VLOOKUP(MONTH(B190),[0]!effrain_upland,4,FALSE))+(VLOOKUP(MONTH(B190),[0]!effrain_upland,3,FALSE)))</f>
        <v>0</v>
      </c>
    </row>
    <row r="191" spans="1:16" x14ac:dyDescent="0.25">
      <c r="A191" s="414"/>
      <c r="B191" s="420"/>
      <c r="C191" s="210">
        <f t="shared" si="4"/>
        <v>39936</v>
      </c>
      <c r="D191" s="378"/>
      <c r="E191" s="378"/>
      <c r="F191" s="378"/>
      <c r="G191" s="378"/>
      <c r="H191" s="378"/>
      <c r="I191" s="378"/>
      <c r="J191" s="378"/>
      <c r="K191" s="378"/>
      <c r="L191" s="378"/>
      <c r="M191" s="292">
        <f t="shared" si="5"/>
        <v>0</v>
      </c>
      <c r="N191" s="417"/>
      <c r="O191" s="417"/>
      <c r="P191" s="417"/>
    </row>
    <row r="192" spans="1:16" x14ac:dyDescent="0.25">
      <c r="A192" s="414"/>
      <c r="B192" s="420"/>
      <c r="C192" s="210">
        <f t="shared" si="4"/>
        <v>39937</v>
      </c>
      <c r="D192" s="378"/>
      <c r="E192" s="378"/>
      <c r="F192" s="378"/>
      <c r="G192" s="378"/>
      <c r="H192" s="378"/>
      <c r="I192" s="378"/>
      <c r="J192" s="378"/>
      <c r="K192" s="378"/>
      <c r="L192" s="378"/>
      <c r="M192" s="292">
        <f t="shared" si="5"/>
        <v>0</v>
      </c>
      <c r="N192" s="417"/>
      <c r="O192" s="417"/>
      <c r="P192" s="417"/>
    </row>
    <row r="193" spans="1:16" x14ac:dyDescent="0.25">
      <c r="A193" s="414"/>
      <c r="B193" s="420"/>
      <c r="C193" s="210">
        <f t="shared" si="4"/>
        <v>39938</v>
      </c>
      <c r="D193" s="378"/>
      <c r="E193" s="378"/>
      <c r="F193" s="378"/>
      <c r="G193" s="378"/>
      <c r="H193" s="378"/>
      <c r="I193" s="378"/>
      <c r="J193" s="378"/>
      <c r="K193" s="378"/>
      <c r="L193" s="378"/>
      <c r="M193" s="292">
        <f t="shared" si="5"/>
        <v>0</v>
      </c>
      <c r="N193" s="417"/>
      <c r="O193" s="417"/>
      <c r="P193" s="417"/>
    </row>
    <row r="194" spans="1:16" x14ac:dyDescent="0.25">
      <c r="A194" s="414"/>
      <c r="B194" s="420"/>
      <c r="C194" s="210">
        <f t="shared" si="4"/>
        <v>39939</v>
      </c>
      <c r="D194" s="378"/>
      <c r="E194" s="378"/>
      <c r="F194" s="378"/>
      <c r="G194" s="378"/>
      <c r="H194" s="378"/>
      <c r="I194" s="378"/>
      <c r="J194" s="378"/>
      <c r="K194" s="378"/>
      <c r="L194" s="378"/>
      <c r="M194" s="292">
        <f t="shared" si="5"/>
        <v>0</v>
      </c>
      <c r="N194" s="417"/>
      <c r="O194" s="417"/>
      <c r="P194" s="417"/>
    </row>
    <row r="195" spans="1:16" x14ac:dyDescent="0.25">
      <c r="A195" s="414"/>
      <c r="B195" s="420"/>
      <c r="C195" s="210">
        <f t="shared" si="4"/>
        <v>39940</v>
      </c>
      <c r="D195" s="378"/>
      <c r="E195" s="378"/>
      <c r="F195" s="378"/>
      <c r="G195" s="378"/>
      <c r="H195" s="378"/>
      <c r="I195" s="378"/>
      <c r="J195" s="378"/>
      <c r="K195" s="378"/>
      <c r="L195" s="378"/>
      <c r="M195" s="292">
        <f t="shared" si="5"/>
        <v>0</v>
      </c>
      <c r="N195" s="417"/>
      <c r="O195" s="417"/>
      <c r="P195" s="417"/>
    </row>
    <row r="196" spans="1:16" x14ac:dyDescent="0.25">
      <c r="A196" s="415"/>
      <c r="B196" s="421"/>
      <c r="C196" s="279">
        <f t="shared" si="4"/>
        <v>39941</v>
      </c>
      <c r="D196" s="379"/>
      <c r="E196" s="379"/>
      <c r="F196" s="379"/>
      <c r="G196" s="379"/>
      <c r="H196" s="379"/>
      <c r="I196" s="379"/>
      <c r="J196" s="379"/>
      <c r="K196" s="379"/>
      <c r="L196" s="379"/>
      <c r="M196" s="293">
        <f t="shared" si="5"/>
        <v>0</v>
      </c>
      <c r="N196" s="418"/>
      <c r="O196" s="418"/>
      <c r="P196" s="418"/>
    </row>
    <row r="197" spans="1:16" x14ac:dyDescent="0.25">
      <c r="A197" s="413">
        <v>28</v>
      </c>
      <c r="B197" s="419">
        <f>C200</f>
        <v>39945</v>
      </c>
      <c r="C197" s="209">
        <f t="shared" si="4"/>
        <v>39942</v>
      </c>
      <c r="D197" s="378"/>
      <c r="E197" s="380"/>
      <c r="F197" s="380"/>
      <c r="G197" s="380"/>
      <c r="H197" s="380"/>
      <c r="I197" s="380"/>
      <c r="J197" s="380"/>
      <c r="K197" s="380"/>
      <c r="L197" s="380"/>
      <c r="M197" s="297">
        <f t="shared" si="5"/>
        <v>0</v>
      </c>
      <c r="N197" s="416">
        <f>SUM(M197:M203)</f>
        <v>0</v>
      </c>
      <c r="O197" s="416">
        <f>IF(N197&lt;=(VLOOKUP(MONTH(B197),[0]!effrain_paddy,3,FALSE)),N197,(N197-VLOOKUP(MONTH(B197),[0]!effrain_paddy,3,FALSE))*(VLOOKUP(MONTH(B197),[0]!effrain_paddy,4,FALSE))+(VLOOKUP(MONTH(B197),[0]!effrain_paddy,3,FALSE)))</f>
        <v>0</v>
      </c>
      <c r="P197" s="416">
        <f>IF(N197&lt;=(VLOOKUP(MONTH(B197),[0]!effrain_upland,3,FALSE)),N197,(N197-VLOOKUP(MONTH(B197),[0]!effrain_upland,3,FALSE))*(VLOOKUP(MONTH(B197),[0]!effrain_upland,4,FALSE))+(VLOOKUP(MONTH(B197),[0]!effrain_upland,3,FALSE)))</f>
        <v>0</v>
      </c>
    </row>
    <row r="198" spans="1:16" x14ac:dyDescent="0.25">
      <c r="A198" s="414"/>
      <c r="B198" s="420"/>
      <c r="C198" s="210">
        <f t="shared" si="4"/>
        <v>39943</v>
      </c>
      <c r="D198" s="378"/>
      <c r="E198" s="378"/>
      <c r="F198" s="378"/>
      <c r="G198" s="378"/>
      <c r="H198" s="378"/>
      <c r="I198" s="378"/>
      <c r="J198" s="378"/>
      <c r="K198" s="378"/>
      <c r="L198" s="378"/>
      <c r="M198" s="292">
        <f t="shared" si="5"/>
        <v>0</v>
      </c>
      <c r="N198" s="417"/>
      <c r="O198" s="417"/>
      <c r="P198" s="417"/>
    </row>
    <row r="199" spans="1:16" x14ac:dyDescent="0.25">
      <c r="A199" s="414"/>
      <c r="B199" s="420"/>
      <c r="C199" s="210">
        <f t="shared" si="4"/>
        <v>39944</v>
      </c>
      <c r="D199" s="378"/>
      <c r="E199" s="378"/>
      <c r="F199" s="378"/>
      <c r="G199" s="378"/>
      <c r="H199" s="378"/>
      <c r="I199" s="378"/>
      <c r="J199" s="378"/>
      <c r="K199" s="378"/>
      <c r="L199" s="378"/>
      <c r="M199" s="292">
        <f t="shared" si="5"/>
        <v>0</v>
      </c>
      <c r="N199" s="417"/>
      <c r="O199" s="417"/>
      <c r="P199" s="417"/>
    </row>
    <row r="200" spans="1:16" x14ac:dyDescent="0.25">
      <c r="A200" s="414"/>
      <c r="B200" s="420"/>
      <c r="C200" s="210">
        <f t="shared" si="4"/>
        <v>39945</v>
      </c>
      <c r="D200" s="378"/>
      <c r="E200" s="378"/>
      <c r="F200" s="378"/>
      <c r="G200" s="378"/>
      <c r="H200" s="378"/>
      <c r="I200" s="378"/>
      <c r="J200" s="378"/>
      <c r="K200" s="378"/>
      <c r="L200" s="378"/>
      <c r="M200" s="292">
        <f t="shared" si="5"/>
        <v>0</v>
      </c>
      <c r="N200" s="417"/>
      <c r="O200" s="417"/>
      <c r="P200" s="417"/>
    </row>
    <row r="201" spans="1:16" x14ac:dyDescent="0.25">
      <c r="A201" s="414"/>
      <c r="B201" s="420"/>
      <c r="C201" s="210">
        <f t="shared" ref="C201:C264" si="6">+C200+1</f>
        <v>39946</v>
      </c>
      <c r="D201" s="378"/>
      <c r="E201" s="378"/>
      <c r="F201" s="378"/>
      <c r="G201" s="378"/>
      <c r="H201" s="378"/>
      <c r="I201" s="378"/>
      <c r="J201" s="378"/>
      <c r="K201" s="378"/>
      <c r="L201" s="378"/>
      <c r="M201" s="292">
        <f t="shared" ref="M201:M264" si="7">(D201*$D$7+E201*$E$7+F201*$F$7+G201*$G$7+H201*$H$7+I201*$I$7+J201*$J$7+K201*$K$7+L201*$L$7)</f>
        <v>0</v>
      </c>
      <c r="N201" s="417"/>
      <c r="O201" s="417"/>
      <c r="P201" s="417"/>
    </row>
    <row r="202" spans="1:16" x14ac:dyDescent="0.25">
      <c r="A202" s="414"/>
      <c r="B202" s="420"/>
      <c r="C202" s="210">
        <f t="shared" si="6"/>
        <v>39947</v>
      </c>
      <c r="D202" s="378"/>
      <c r="E202" s="378"/>
      <c r="F202" s="378"/>
      <c r="G202" s="378"/>
      <c r="H202" s="378"/>
      <c r="I202" s="378"/>
      <c r="J202" s="378"/>
      <c r="K202" s="378"/>
      <c r="L202" s="378"/>
      <c r="M202" s="292">
        <f t="shared" si="7"/>
        <v>0</v>
      </c>
      <c r="N202" s="417"/>
      <c r="O202" s="417"/>
      <c r="P202" s="417"/>
    </row>
    <row r="203" spans="1:16" x14ac:dyDescent="0.25">
      <c r="A203" s="415"/>
      <c r="B203" s="421"/>
      <c r="C203" s="279">
        <f t="shared" si="6"/>
        <v>39948</v>
      </c>
      <c r="D203" s="379"/>
      <c r="E203" s="379"/>
      <c r="F203" s="379"/>
      <c r="G203" s="379"/>
      <c r="H203" s="379"/>
      <c r="I203" s="379"/>
      <c r="J203" s="379"/>
      <c r="K203" s="379"/>
      <c r="L203" s="379"/>
      <c r="M203" s="293">
        <f t="shared" si="7"/>
        <v>0</v>
      </c>
      <c r="N203" s="418"/>
      <c r="O203" s="418"/>
      <c r="P203" s="418"/>
    </row>
    <row r="204" spans="1:16" x14ac:dyDescent="0.25">
      <c r="A204" s="413">
        <v>29</v>
      </c>
      <c r="B204" s="419">
        <f>C207</f>
        <v>39952</v>
      </c>
      <c r="C204" s="209">
        <f t="shared" si="6"/>
        <v>39949</v>
      </c>
      <c r="D204" s="378"/>
      <c r="E204" s="380"/>
      <c r="F204" s="380"/>
      <c r="G204" s="380"/>
      <c r="H204" s="380"/>
      <c r="I204" s="380"/>
      <c r="J204" s="380"/>
      <c r="K204" s="380"/>
      <c r="L204" s="380"/>
      <c r="M204" s="297">
        <f t="shared" si="7"/>
        <v>0</v>
      </c>
      <c r="N204" s="416">
        <f>SUM(M204:M210)</f>
        <v>0</v>
      </c>
      <c r="O204" s="416">
        <f>IF(N204&lt;=(VLOOKUP(MONTH(B204),[0]!effrain_paddy,3,FALSE)),N204,(N204-VLOOKUP(MONTH(B204),[0]!effrain_paddy,3,FALSE))*(VLOOKUP(MONTH(B204),[0]!effrain_paddy,4,FALSE))+(VLOOKUP(MONTH(B204),[0]!effrain_paddy,3,FALSE)))</f>
        <v>0</v>
      </c>
      <c r="P204" s="416">
        <f>IF(N204&lt;=(VLOOKUP(MONTH(B204),[0]!effrain_upland,3,FALSE)),N204,(N204-VLOOKUP(MONTH(B204),[0]!effrain_upland,3,FALSE))*(VLOOKUP(MONTH(B204),[0]!effrain_upland,4,FALSE))+(VLOOKUP(MONTH(B204),[0]!effrain_upland,3,FALSE)))</f>
        <v>0</v>
      </c>
    </row>
    <row r="205" spans="1:16" x14ac:dyDescent="0.25">
      <c r="A205" s="414"/>
      <c r="B205" s="420"/>
      <c r="C205" s="210">
        <f t="shared" si="6"/>
        <v>39950</v>
      </c>
      <c r="D205" s="378"/>
      <c r="E205" s="378"/>
      <c r="F205" s="378"/>
      <c r="G205" s="378"/>
      <c r="H205" s="378"/>
      <c r="I205" s="378"/>
      <c r="J205" s="378"/>
      <c r="K205" s="378"/>
      <c r="L205" s="378"/>
      <c r="M205" s="292">
        <f t="shared" si="7"/>
        <v>0</v>
      </c>
      <c r="N205" s="417"/>
      <c r="O205" s="417"/>
      <c r="P205" s="417"/>
    </row>
    <row r="206" spans="1:16" x14ac:dyDescent="0.25">
      <c r="A206" s="414"/>
      <c r="B206" s="420"/>
      <c r="C206" s="210">
        <f t="shared" si="6"/>
        <v>39951</v>
      </c>
      <c r="D206" s="378"/>
      <c r="E206" s="378"/>
      <c r="F206" s="378"/>
      <c r="G206" s="378"/>
      <c r="H206" s="378"/>
      <c r="I206" s="378"/>
      <c r="J206" s="378"/>
      <c r="K206" s="378"/>
      <c r="L206" s="378"/>
      <c r="M206" s="292">
        <f t="shared" si="7"/>
        <v>0</v>
      </c>
      <c r="N206" s="417"/>
      <c r="O206" s="417"/>
      <c r="P206" s="417"/>
    </row>
    <row r="207" spans="1:16" x14ac:dyDescent="0.25">
      <c r="A207" s="414"/>
      <c r="B207" s="420"/>
      <c r="C207" s="210">
        <f t="shared" si="6"/>
        <v>39952</v>
      </c>
      <c r="D207" s="378"/>
      <c r="E207" s="378"/>
      <c r="F207" s="378"/>
      <c r="G207" s="378"/>
      <c r="H207" s="378"/>
      <c r="I207" s="378"/>
      <c r="J207" s="378"/>
      <c r="K207" s="378"/>
      <c r="L207" s="378"/>
      <c r="M207" s="292">
        <f t="shared" si="7"/>
        <v>0</v>
      </c>
      <c r="N207" s="417"/>
      <c r="O207" s="417"/>
      <c r="P207" s="417"/>
    </row>
    <row r="208" spans="1:16" x14ac:dyDescent="0.25">
      <c r="A208" s="414"/>
      <c r="B208" s="420"/>
      <c r="C208" s="210">
        <f t="shared" si="6"/>
        <v>39953</v>
      </c>
      <c r="D208" s="378"/>
      <c r="E208" s="378"/>
      <c r="F208" s="378"/>
      <c r="G208" s="378"/>
      <c r="H208" s="378"/>
      <c r="I208" s="378"/>
      <c r="J208" s="378"/>
      <c r="K208" s="378"/>
      <c r="L208" s="378"/>
      <c r="M208" s="292">
        <f t="shared" si="7"/>
        <v>0</v>
      </c>
      <c r="N208" s="417"/>
      <c r="O208" s="417"/>
      <c r="P208" s="417"/>
    </row>
    <row r="209" spans="1:16" x14ac:dyDescent="0.25">
      <c r="A209" s="414"/>
      <c r="B209" s="420"/>
      <c r="C209" s="210">
        <f t="shared" si="6"/>
        <v>39954</v>
      </c>
      <c r="D209" s="378"/>
      <c r="E209" s="378"/>
      <c r="F209" s="378"/>
      <c r="G209" s="378"/>
      <c r="H209" s="378"/>
      <c r="I209" s="378"/>
      <c r="J209" s="378"/>
      <c r="K209" s="378"/>
      <c r="L209" s="378"/>
      <c r="M209" s="292">
        <f t="shared" si="7"/>
        <v>0</v>
      </c>
      <c r="N209" s="417"/>
      <c r="O209" s="417"/>
      <c r="P209" s="417"/>
    </row>
    <row r="210" spans="1:16" x14ac:dyDescent="0.25">
      <c r="A210" s="415"/>
      <c r="B210" s="421"/>
      <c r="C210" s="279">
        <f t="shared" si="6"/>
        <v>39955</v>
      </c>
      <c r="D210" s="379"/>
      <c r="E210" s="379"/>
      <c r="F210" s="379"/>
      <c r="G210" s="379"/>
      <c r="H210" s="379"/>
      <c r="I210" s="379"/>
      <c r="J210" s="379"/>
      <c r="K210" s="379"/>
      <c r="L210" s="379"/>
      <c r="M210" s="293">
        <f t="shared" si="7"/>
        <v>0</v>
      </c>
      <c r="N210" s="418"/>
      <c r="O210" s="418"/>
      <c r="P210" s="418"/>
    </row>
    <row r="211" spans="1:16" x14ac:dyDescent="0.25">
      <c r="A211" s="413">
        <v>30</v>
      </c>
      <c r="B211" s="419">
        <f>C214</f>
        <v>39959</v>
      </c>
      <c r="C211" s="209">
        <f t="shared" si="6"/>
        <v>39956</v>
      </c>
      <c r="D211" s="378"/>
      <c r="E211" s="380"/>
      <c r="F211" s="380"/>
      <c r="G211" s="380"/>
      <c r="H211" s="380"/>
      <c r="I211" s="380"/>
      <c r="J211" s="380"/>
      <c r="K211" s="380"/>
      <c r="L211" s="380"/>
      <c r="M211" s="297">
        <f t="shared" si="7"/>
        <v>0</v>
      </c>
      <c r="N211" s="416">
        <f>SUM(M211:M217)</f>
        <v>0</v>
      </c>
      <c r="O211" s="416">
        <f>IF(N211&lt;=(VLOOKUP(MONTH(B211),[0]!effrain_paddy,3,FALSE)),N211,(N211-VLOOKUP(MONTH(B211),[0]!effrain_paddy,3,FALSE))*(VLOOKUP(MONTH(B211),[0]!effrain_paddy,4,FALSE))+(VLOOKUP(MONTH(B211),[0]!effrain_paddy,3,FALSE)))</f>
        <v>0</v>
      </c>
      <c r="P211" s="416">
        <f>IF(N211&lt;=(VLOOKUP(MONTH(B211),[0]!effrain_upland,3,FALSE)),N211,(N211-VLOOKUP(MONTH(B211),[0]!effrain_upland,3,FALSE))*(VLOOKUP(MONTH(B211),[0]!effrain_upland,4,FALSE))+(VLOOKUP(MONTH(B211),[0]!effrain_upland,3,FALSE)))</f>
        <v>0</v>
      </c>
    </row>
    <row r="212" spans="1:16" x14ac:dyDescent="0.25">
      <c r="A212" s="414"/>
      <c r="B212" s="420"/>
      <c r="C212" s="210">
        <f t="shared" si="6"/>
        <v>39957</v>
      </c>
      <c r="D212" s="378"/>
      <c r="E212" s="378"/>
      <c r="F212" s="378"/>
      <c r="G212" s="378"/>
      <c r="H212" s="378"/>
      <c r="I212" s="378"/>
      <c r="J212" s="378"/>
      <c r="K212" s="378"/>
      <c r="L212" s="378"/>
      <c r="M212" s="292">
        <f t="shared" si="7"/>
        <v>0</v>
      </c>
      <c r="N212" s="417"/>
      <c r="O212" s="417"/>
      <c r="P212" s="417"/>
    </row>
    <row r="213" spans="1:16" x14ac:dyDescent="0.25">
      <c r="A213" s="414"/>
      <c r="B213" s="420"/>
      <c r="C213" s="210">
        <f t="shared" si="6"/>
        <v>39958</v>
      </c>
      <c r="D213" s="378"/>
      <c r="E213" s="378"/>
      <c r="F213" s="378"/>
      <c r="G213" s="378"/>
      <c r="H213" s="378"/>
      <c r="I213" s="378"/>
      <c r="J213" s="378"/>
      <c r="K213" s="378"/>
      <c r="L213" s="378"/>
      <c r="M213" s="292">
        <f t="shared" si="7"/>
        <v>0</v>
      </c>
      <c r="N213" s="417"/>
      <c r="O213" s="417"/>
      <c r="P213" s="417"/>
    </row>
    <row r="214" spans="1:16" x14ac:dyDescent="0.25">
      <c r="A214" s="414"/>
      <c r="B214" s="420"/>
      <c r="C214" s="210">
        <f t="shared" si="6"/>
        <v>39959</v>
      </c>
      <c r="D214" s="378"/>
      <c r="E214" s="378"/>
      <c r="F214" s="378"/>
      <c r="G214" s="378"/>
      <c r="H214" s="378"/>
      <c r="I214" s="378"/>
      <c r="J214" s="378"/>
      <c r="K214" s="378"/>
      <c r="L214" s="378"/>
      <c r="M214" s="292">
        <f t="shared" si="7"/>
        <v>0</v>
      </c>
      <c r="N214" s="417"/>
      <c r="O214" s="417"/>
      <c r="P214" s="417"/>
    </row>
    <row r="215" spans="1:16" x14ac:dyDescent="0.25">
      <c r="A215" s="414"/>
      <c r="B215" s="420"/>
      <c r="C215" s="210">
        <f t="shared" si="6"/>
        <v>39960</v>
      </c>
      <c r="D215" s="378"/>
      <c r="E215" s="378"/>
      <c r="F215" s="378"/>
      <c r="G215" s="378"/>
      <c r="H215" s="378"/>
      <c r="I215" s="378"/>
      <c r="J215" s="378"/>
      <c r="K215" s="378"/>
      <c r="L215" s="378"/>
      <c r="M215" s="292">
        <f t="shared" si="7"/>
        <v>0</v>
      </c>
      <c r="N215" s="417"/>
      <c r="O215" s="417"/>
      <c r="P215" s="417"/>
    </row>
    <row r="216" spans="1:16" x14ac:dyDescent="0.25">
      <c r="A216" s="414"/>
      <c r="B216" s="420"/>
      <c r="C216" s="210">
        <f t="shared" si="6"/>
        <v>39961</v>
      </c>
      <c r="D216" s="378"/>
      <c r="E216" s="378"/>
      <c r="F216" s="378"/>
      <c r="G216" s="378"/>
      <c r="H216" s="378"/>
      <c r="I216" s="378"/>
      <c r="J216" s="378"/>
      <c r="K216" s="378"/>
      <c r="L216" s="378"/>
      <c r="M216" s="292">
        <f t="shared" si="7"/>
        <v>0</v>
      </c>
      <c r="N216" s="417"/>
      <c r="O216" s="417"/>
      <c r="P216" s="417"/>
    </row>
    <row r="217" spans="1:16" x14ac:dyDescent="0.25">
      <c r="A217" s="415"/>
      <c r="B217" s="421"/>
      <c r="C217" s="279">
        <f t="shared" si="6"/>
        <v>39962</v>
      </c>
      <c r="D217" s="379"/>
      <c r="E217" s="379"/>
      <c r="F217" s="379"/>
      <c r="G217" s="379"/>
      <c r="H217" s="379"/>
      <c r="I217" s="379"/>
      <c r="J217" s="379"/>
      <c r="K217" s="379"/>
      <c r="L217" s="379"/>
      <c r="M217" s="293">
        <f t="shared" si="7"/>
        <v>0</v>
      </c>
      <c r="N217" s="418"/>
      <c r="O217" s="418"/>
      <c r="P217" s="418"/>
    </row>
    <row r="218" spans="1:16" x14ac:dyDescent="0.25">
      <c r="A218" s="413">
        <v>31</v>
      </c>
      <c r="B218" s="419">
        <f>C221</f>
        <v>39966</v>
      </c>
      <c r="C218" s="209">
        <f t="shared" si="6"/>
        <v>39963</v>
      </c>
      <c r="D218" s="378"/>
      <c r="E218" s="380"/>
      <c r="F218" s="380"/>
      <c r="G218" s="380"/>
      <c r="H218" s="380"/>
      <c r="I218" s="380"/>
      <c r="J218" s="380"/>
      <c r="K218" s="380"/>
      <c r="L218" s="380"/>
      <c r="M218" s="297">
        <f t="shared" si="7"/>
        <v>0</v>
      </c>
      <c r="N218" s="416">
        <f>SUM(M218:M224)</f>
        <v>0</v>
      </c>
      <c r="O218" s="416">
        <f>IF(N218&lt;=(VLOOKUP(MONTH(B218),[0]!effrain_paddy,3,FALSE)),N218,(N218-VLOOKUP(MONTH(B218),[0]!effrain_paddy,3,FALSE))*(VLOOKUP(MONTH(B218),[0]!effrain_paddy,4,FALSE))+(VLOOKUP(MONTH(B218),[0]!effrain_paddy,3,FALSE)))</f>
        <v>0</v>
      </c>
      <c r="P218" s="416">
        <f>IF(N218&lt;=(VLOOKUP(MONTH(B218),[0]!effrain_upland,3,FALSE)),N218,(N218-VLOOKUP(MONTH(B218),[0]!effrain_upland,3,FALSE))*(VLOOKUP(MONTH(B218),[0]!effrain_upland,4,FALSE))+(VLOOKUP(MONTH(B218),[0]!effrain_upland,3,FALSE)))</f>
        <v>0</v>
      </c>
    </row>
    <row r="219" spans="1:16" x14ac:dyDescent="0.25">
      <c r="A219" s="414"/>
      <c r="B219" s="420"/>
      <c r="C219" s="210">
        <f t="shared" si="6"/>
        <v>39964</v>
      </c>
      <c r="D219" s="378"/>
      <c r="E219" s="378"/>
      <c r="F219" s="378"/>
      <c r="G219" s="378"/>
      <c r="H219" s="378"/>
      <c r="I219" s="378"/>
      <c r="J219" s="378"/>
      <c r="K219" s="378"/>
      <c r="L219" s="378"/>
      <c r="M219" s="292">
        <f t="shared" si="7"/>
        <v>0</v>
      </c>
      <c r="N219" s="417"/>
      <c r="O219" s="417"/>
      <c r="P219" s="417"/>
    </row>
    <row r="220" spans="1:16" x14ac:dyDescent="0.25">
      <c r="A220" s="414"/>
      <c r="B220" s="420"/>
      <c r="C220" s="210">
        <f t="shared" si="6"/>
        <v>39965</v>
      </c>
      <c r="D220" s="378"/>
      <c r="E220" s="378"/>
      <c r="F220" s="378"/>
      <c r="G220" s="378"/>
      <c r="H220" s="378"/>
      <c r="I220" s="378"/>
      <c r="J220" s="378"/>
      <c r="K220" s="378"/>
      <c r="L220" s="378"/>
      <c r="M220" s="292">
        <f t="shared" si="7"/>
        <v>0</v>
      </c>
      <c r="N220" s="417"/>
      <c r="O220" s="417"/>
      <c r="P220" s="417"/>
    </row>
    <row r="221" spans="1:16" x14ac:dyDescent="0.25">
      <c r="A221" s="414"/>
      <c r="B221" s="420"/>
      <c r="C221" s="210">
        <f t="shared" si="6"/>
        <v>39966</v>
      </c>
      <c r="D221" s="378"/>
      <c r="E221" s="378"/>
      <c r="F221" s="378"/>
      <c r="G221" s="378"/>
      <c r="H221" s="378"/>
      <c r="I221" s="378"/>
      <c r="J221" s="378"/>
      <c r="K221" s="378"/>
      <c r="L221" s="378"/>
      <c r="M221" s="292">
        <f t="shared" si="7"/>
        <v>0</v>
      </c>
      <c r="N221" s="417"/>
      <c r="O221" s="417"/>
      <c r="P221" s="417"/>
    </row>
    <row r="222" spans="1:16" x14ac:dyDescent="0.25">
      <c r="A222" s="414"/>
      <c r="B222" s="420"/>
      <c r="C222" s="210">
        <f t="shared" si="6"/>
        <v>39967</v>
      </c>
      <c r="D222" s="378"/>
      <c r="E222" s="378"/>
      <c r="F222" s="378"/>
      <c r="G222" s="378"/>
      <c r="H222" s="378"/>
      <c r="I222" s="378"/>
      <c r="J222" s="378"/>
      <c r="K222" s="378"/>
      <c r="L222" s="378"/>
      <c r="M222" s="292">
        <f t="shared" si="7"/>
        <v>0</v>
      </c>
      <c r="N222" s="417"/>
      <c r="O222" s="417"/>
      <c r="P222" s="417"/>
    </row>
    <row r="223" spans="1:16" x14ac:dyDescent="0.25">
      <c r="A223" s="414"/>
      <c r="B223" s="420"/>
      <c r="C223" s="210">
        <f t="shared" si="6"/>
        <v>39968</v>
      </c>
      <c r="D223" s="378"/>
      <c r="E223" s="378"/>
      <c r="F223" s="378"/>
      <c r="G223" s="378"/>
      <c r="H223" s="378"/>
      <c r="I223" s="378"/>
      <c r="J223" s="378"/>
      <c r="K223" s="378"/>
      <c r="L223" s="378"/>
      <c r="M223" s="292">
        <f t="shared" si="7"/>
        <v>0</v>
      </c>
      <c r="N223" s="417"/>
      <c r="O223" s="417"/>
      <c r="P223" s="417"/>
    </row>
    <row r="224" spans="1:16" x14ac:dyDescent="0.25">
      <c r="A224" s="415"/>
      <c r="B224" s="421"/>
      <c r="C224" s="279">
        <f t="shared" si="6"/>
        <v>39969</v>
      </c>
      <c r="D224" s="379"/>
      <c r="E224" s="379"/>
      <c r="F224" s="379"/>
      <c r="G224" s="379"/>
      <c r="H224" s="379"/>
      <c r="I224" s="379"/>
      <c r="J224" s="379"/>
      <c r="K224" s="379"/>
      <c r="L224" s="379"/>
      <c r="M224" s="293">
        <f t="shared" si="7"/>
        <v>0</v>
      </c>
      <c r="N224" s="418"/>
      <c r="O224" s="418"/>
      <c r="P224" s="418"/>
    </row>
    <row r="225" spans="1:16" x14ac:dyDescent="0.25">
      <c r="A225" s="413">
        <v>32</v>
      </c>
      <c r="B225" s="419">
        <f>C228</f>
        <v>39973</v>
      </c>
      <c r="C225" s="209">
        <f t="shared" si="6"/>
        <v>39970</v>
      </c>
      <c r="D225" s="378"/>
      <c r="E225" s="380"/>
      <c r="F225" s="380"/>
      <c r="G225" s="380"/>
      <c r="H225" s="380"/>
      <c r="I225" s="380"/>
      <c r="J225" s="380"/>
      <c r="K225" s="380"/>
      <c r="L225" s="380"/>
      <c r="M225" s="297">
        <f t="shared" si="7"/>
        <v>0</v>
      </c>
      <c r="N225" s="416">
        <f>SUM(M225:M231)</f>
        <v>0</v>
      </c>
      <c r="O225" s="416">
        <f>IF(N225&lt;=(VLOOKUP(MONTH(B225),[0]!effrain_paddy,3,FALSE)),N225,(N225-VLOOKUP(MONTH(B225),[0]!effrain_paddy,3,FALSE))*(VLOOKUP(MONTH(B225),[0]!effrain_paddy,4,FALSE))+(VLOOKUP(MONTH(B225),[0]!effrain_paddy,3,FALSE)))</f>
        <v>0</v>
      </c>
      <c r="P225" s="416">
        <f>IF(N225&lt;=(VLOOKUP(MONTH(B225),[0]!effrain_upland,3,FALSE)),N225,(N225-VLOOKUP(MONTH(B225),[0]!effrain_upland,3,FALSE))*(VLOOKUP(MONTH(B225),[0]!effrain_upland,4,FALSE))+(VLOOKUP(MONTH(B225),[0]!effrain_upland,3,FALSE)))</f>
        <v>0</v>
      </c>
    </row>
    <row r="226" spans="1:16" x14ac:dyDescent="0.25">
      <c r="A226" s="414"/>
      <c r="B226" s="420"/>
      <c r="C226" s="210">
        <f t="shared" si="6"/>
        <v>39971</v>
      </c>
      <c r="D226" s="378"/>
      <c r="E226" s="378"/>
      <c r="F226" s="378"/>
      <c r="G226" s="378"/>
      <c r="H226" s="378"/>
      <c r="I226" s="378"/>
      <c r="J226" s="378"/>
      <c r="K226" s="378"/>
      <c r="L226" s="378"/>
      <c r="M226" s="292">
        <f t="shared" si="7"/>
        <v>0</v>
      </c>
      <c r="N226" s="417"/>
      <c r="O226" s="417"/>
      <c r="P226" s="417"/>
    </row>
    <row r="227" spans="1:16" x14ac:dyDescent="0.25">
      <c r="A227" s="414"/>
      <c r="B227" s="420"/>
      <c r="C227" s="210">
        <f t="shared" si="6"/>
        <v>39972</v>
      </c>
      <c r="D227" s="378"/>
      <c r="E227" s="378"/>
      <c r="F227" s="378"/>
      <c r="G227" s="378"/>
      <c r="H227" s="378"/>
      <c r="I227" s="378"/>
      <c r="J227" s="378"/>
      <c r="K227" s="378"/>
      <c r="L227" s="378"/>
      <c r="M227" s="292">
        <f t="shared" si="7"/>
        <v>0</v>
      </c>
      <c r="N227" s="417"/>
      <c r="O227" s="417"/>
      <c r="P227" s="417"/>
    </row>
    <row r="228" spans="1:16" x14ac:dyDescent="0.25">
      <c r="A228" s="414"/>
      <c r="B228" s="420"/>
      <c r="C228" s="210">
        <f t="shared" si="6"/>
        <v>39973</v>
      </c>
      <c r="D228" s="378"/>
      <c r="E228" s="378"/>
      <c r="F228" s="378"/>
      <c r="G228" s="378"/>
      <c r="H228" s="378"/>
      <c r="I228" s="378"/>
      <c r="J228" s="378"/>
      <c r="K228" s="378"/>
      <c r="L228" s="378"/>
      <c r="M228" s="292">
        <f t="shared" si="7"/>
        <v>0</v>
      </c>
      <c r="N228" s="417"/>
      <c r="O228" s="417"/>
      <c r="P228" s="417"/>
    </row>
    <row r="229" spans="1:16" x14ac:dyDescent="0.25">
      <c r="A229" s="414"/>
      <c r="B229" s="420"/>
      <c r="C229" s="210">
        <f t="shared" si="6"/>
        <v>39974</v>
      </c>
      <c r="D229" s="378"/>
      <c r="E229" s="378"/>
      <c r="F229" s="378"/>
      <c r="G229" s="378"/>
      <c r="H229" s="378"/>
      <c r="I229" s="378"/>
      <c r="J229" s="378"/>
      <c r="K229" s="378"/>
      <c r="L229" s="378"/>
      <c r="M229" s="292">
        <f t="shared" si="7"/>
        <v>0</v>
      </c>
      <c r="N229" s="417"/>
      <c r="O229" s="417"/>
      <c r="P229" s="417"/>
    </row>
    <row r="230" spans="1:16" x14ac:dyDescent="0.25">
      <c r="A230" s="414"/>
      <c r="B230" s="420"/>
      <c r="C230" s="210">
        <f t="shared" si="6"/>
        <v>39975</v>
      </c>
      <c r="D230" s="378"/>
      <c r="E230" s="378"/>
      <c r="F230" s="378"/>
      <c r="G230" s="378"/>
      <c r="H230" s="378"/>
      <c r="I230" s="378"/>
      <c r="J230" s="378"/>
      <c r="K230" s="378"/>
      <c r="L230" s="378"/>
      <c r="M230" s="292">
        <f t="shared" si="7"/>
        <v>0</v>
      </c>
      <c r="N230" s="417"/>
      <c r="O230" s="417"/>
      <c r="P230" s="417"/>
    </row>
    <row r="231" spans="1:16" x14ac:dyDescent="0.25">
      <c r="A231" s="415"/>
      <c r="B231" s="421"/>
      <c r="C231" s="279">
        <f t="shared" si="6"/>
        <v>39976</v>
      </c>
      <c r="D231" s="379"/>
      <c r="E231" s="379"/>
      <c r="F231" s="379"/>
      <c r="G231" s="379"/>
      <c r="H231" s="379"/>
      <c r="I231" s="379"/>
      <c r="J231" s="379"/>
      <c r="K231" s="379"/>
      <c r="L231" s="379"/>
      <c r="M231" s="293">
        <f t="shared" si="7"/>
        <v>0</v>
      </c>
      <c r="N231" s="418"/>
      <c r="O231" s="418"/>
      <c r="P231" s="418"/>
    </row>
    <row r="232" spans="1:16" x14ac:dyDescent="0.25">
      <c r="A232" s="413">
        <v>33</v>
      </c>
      <c r="B232" s="419">
        <f>C235</f>
        <v>39980</v>
      </c>
      <c r="C232" s="209">
        <f t="shared" si="6"/>
        <v>39977</v>
      </c>
      <c r="D232" s="378"/>
      <c r="E232" s="380"/>
      <c r="F232" s="380"/>
      <c r="G232" s="380"/>
      <c r="H232" s="380"/>
      <c r="I232" s="380"/>
      <c r="J232" s="380"/>
      <c r="K232" s="380"/>
      <c r="L232" s="380"/>
      <c r="M232" s="297">
        <f t="shared" si="7"/>
        <v>0</v>
      </c>
      <c r="N232" s="416">
        <f>SUM(M232:M238)</f>
        <v>0</v>
      </c>
      <c r="O232" s="416">
        <f>IF(N232&lt;=(VLOOKUP(MONTH(B232),[0]!effrain_paddy,3,FALSE)),N232,(N232-VLOOKUP(MONTH(B232),[0]!effrain_paddy,3,FALSE))*(VLOOKUP(MONTH(B232),[0]!effrain_paddy,4,FALSE))+(VLOOKUP(MONTH(B232),[0]!effrain_paddy,3,FALSE)))</f>
        <v>0</v>
      </c>
      <c r="P232" s="416">
        <f>IF(N232&lt;=(VLOOKUP(MONTH(B232),[0]!effrain_upland,3,FALSE)),N232,(N232-VLOOKUP(MONTH(B232),[0]!effrain_upland,3,FALSE))*(VLOOKUP(MONTH(B232),[0]!effrain_upland,4,FALSE))+(VLOOKUP(MONTH(B232),[0]!effrain_upland,3,FALSE)))</f>
        <v>0</v>
      </c>
    </row>
    <row r="233" spans="1:16" x14ac:dyDescent="0.25">
      <c r="A233" s="414"/>
      <c r="B233" s="420"/>
      <c r="C233" s="210">
        <f t="shared" si="6"/>
        <v>39978</v>
      </c>
      <c r="D233" s="378"/>
      <c r="E233" s="378"/>
      <c r="F233" s="378"/>
      <c r="G233" s="378"/>
      <c r="H233" s="378"/>
      <c r="I233" s="378"/>
      <c r="J233" s="378"/>
      <c r="K233" s="378"/>
      <c r="L233" s="378"/>
      <c r="M233" s="292">
        <f t="shared" si="7"/>
        <v>0</v>
      </c>
      <c r="N233" s="417"/>
      <c r="O233" s="417"/>
      <c r="P233" s="417"/>
    </row>
    <row r="234" spans="1:16" x14ac:dyDescent="0.25">
      <c r="A234" s="414"/>
      <c r="B234" s="420"/>
      <c r="C234" s="210">
        <f t="shared" si="6"/>
        <v>39979</v>
      </c>
      <c r="D234" s="378"/>
      <c r="E234" s="378"/>
      <c r="F234" s="378"/>
      <c r="G234" s="378"/>
      <c r="H234" s="378"/>
      <c r="I234" s="378"/>
      <c r="J234" s="378"/>
      <c r="K234" s="378"/>
      <c r="L234" s="378"/>
      <c r="M234" s="292">
        <f t="shared" si="7"/>
        <v>0</v>
      </c>
      <c r="N234" s="417"/>
      <c r="O234" s="417"/>
      <c r="P234" s="417"/>
    </row>
    <row r="235" spans="1:16" x14ac:dyDescent="0.25">
      <c r="A235" s="414"/>
      <c r="B235" s="420"/>
      <c r="C235" s="210">
        <f t="shared" si="6"/>
        <v>39980</v>
      </c>
      <c r="D235" s="378"/>
      <c r="E235" s="378"/>
      <c r="F235" s="378"/>
      <c r="G235" s="378"/>
      <c r="H235" s="378"/>
      <c r="I235" s="378"/>
      <c r="J235" s="378"/>
      <c r="K235" s="378"/>
      <c r="L235" s="378"/>
      <c r="M235" s="292">
        <f t="shared" si="7"/>
        <v>0</v>
      </c>
      <c r="N235" s="417"/>
      <c r="O235" s="417"/>
      <c r="P235" s="417"/>
    </row>
    <row r="236" spans="1:16" x14ac:dyDescent="0.25">
      <c r="A236" s="414"/>
      <c r="B236" s="420"/>
      <c r="C236" s="210">
        <f t="shared" si="6"/>
        <v>39981</v>
      </c>
      <c r="D236" s="378"/>
      <c r="E236" s="378"/>
      <c r="F236" s="378"/>
      <c r="G236" s="378"/>
      <c r="H236" s="378"/>
      <c r="I236" s="378"/>
      <c r="J236" s="378"/>
      <c r="K236" s="378"/>
      <c r="L236" s="378"/>
      <c r="M236" s="292">
        <f t="shared" si="7"/>
        <v>0</v>
      </c>
      <c r="N236" s="417"/>
      <c r="O236" s="417"/>
      <c r="P236" s="417"/>
    </row>
    <row r="237" spans="1:16" x14ac:dyDescent="0.25">
      <c r="A237" s="414"/>
      <c r="B237" s="420"/>
      <c r="C237" s="210">
        <f t="shared" si="6"/>
        <v>39982</v>
      </c>
      <c r="D237" s="378"/>
      <c r="E237" s="378"/>
      <c r="F237" s="378"/>
      <c r="G237" s="378"/>
      <c r="H237" s="378"/>
      <c r="I237" s="378"/>
      <c r="J237" s="378"/>
      <c r="K237" s="378"/>
      <c r="L237" s="378"/>
      <c r="M237" s="292">
        <f t="shared" si="7"/>
        <v>0</v>
      </c>
      <c r="N237" s="417"/>
      <c r="O237" s="417"/>
      <c r="P237" s="417"/>
    </row>
    <row r="238" spans="1:16" x14ac:dyDescent="0.25">
      <c r="A238" s="415"/>
      <c r="B238" s="421"/>
      <c r="C238" s="279">
        <f t="shared" si="6"/>
        <v>39983</v>
      </c>
      <c r="D238" s="379"/>
      <c r="E238" s="379"/>
      <c r="F238" s="379"/>
      <c r="G238" s="379"/>
      <c r="H238" s="379"/>
      <c r="I238" s="379"/>
      <c r="J238" s="379"/>
      <c r="K238" s="379"/>
      <c r="L238" s="379"/>
      <c r="M238" s="293">
        <f t="shared" si="7"/>
        <v>0</v>
      </c>
      <c r="N238" s="418"/>
      <c r="O238" s="418"/>
      <c r="P238" s="418"/>
    </row>
    <row r="239" spans="1:16" x14ac:dyDescent="0.25">
      <c r="A239" s="413">
        <v>34</v>
      </c>
      <c r="B239" s="419">
        <f>C242</f>
        <v>39987</v>
      </c>
      <c r="C239" s="209">
        <f t="shared" si="6"/>
        <v>39984</v>
      </c>
      <c r="D239" s="378"/>
      <c r="E239" s="380"/>
      <c r="F239" s="380"/>
      <c r="G239" s="380"/>
      <c r="H239" s="380"/>
      <c r="I239" s="380"/>
      <c r="J239" s="380"/>
      <c r="K239" s="380"/>
      <c r="L239" s="380"/>
      <c r="M239" s="297">
        <f t="shared" si="7"/>
        <v>0</v>
      </c>
      <c r="N239" s="416">
        <f>SUM(M239:M245)</f>
        <v>0</v>
      </c>
      <c r="O239" s="416">
        <f>IF(N239&lt;=(VLOOKUP(MONTH(B239),[0]!effrain_paddy,3,FALSE)),N239,(N239-VLOOKUP(MONTH(B239),[0]!effrain_paddy,3,FALSE))*(VLOOKUP(MONTH(B239),[0]!effrain_paddy,4,FALSE))+(VLOOKUP(MONTH(B239),[0]!effrain_paddy,3,FALSE)))</f>
        <v>0</v>
      </c>
      <c r="P239" s="416">
        <f>IF(N239&lt;=(VLOOKUP(MONTH(B239),[0]!effrain_upland,3,FALSE)),N239,(N239-VLOOKUP(MONTH(B239),[0]!effrain_upland,3,FALSE))*(VLOOKUP(MONTH(B239),[0]!effrain_upland,4,FALSE))+(VLOOKUP(MONTH(B239),[0]!effrain_upland,3,FALSE)))</f>
        <v>0</v>
      </c>
    </row>
    <row r="240" spans="1:16" x14ac:dyDescent="0.25">
      <c r="A240" s="414"/>
      <c r="B240" s="420"/>
      <c r="C240" s="210">
        <f t="shared" si="6"/>
        <v>39985</v>
      </c>
      <c r="D240" s="378"/>
      <c r="E240" s="378"/>
      <c r="F240" s="378"/>
      <c r="G240" s="378"/>
      <c r="H240" s="378"/>
      <c r="I240" s="378"/>
      <c r="J240" s="378"/>
      <c r="K240" s="378"/>
      <c r="L240" s="378"/>
      <c r="M240" s="292">
        <f t="shared" si="7"/>
        <v>0</v>
      </c>
      <c r="N240" s="417"/>
      <c r="O240" s="417"/>
      <c r="P240" s="417"/>
    </row>
    <row r="241" spans="1:16" x14ac:dyDescent="0.25">
      <c r="A241" s="414"/>
      <c r="B241" s="420"/>
      <c r="C241" s="210">
        <f t="shared" si="6"/>
        <v>39986</v>
      </c>
      <c r="D241" s="378"/>
      <c r="E241" s="378"/>
      <c r="F241" s="378"/>
      <c r="G241" s="378"/>
      <c r="H241" s="378"/>
      <c r="I241" s="378"/>
      <c r="J241" s="378"/>
      <c r="K241" s="378"/>
      <c r="L241" s="378"/>
      <c r="M241" s="292">
        <f t="shared" si="7"/>
        <v>0</v>
      </c>
      <c r="N241" s="417"/>
      <c r="O241" s="417"/>
      <c r="P241" s="417"/>
    </row>
    <row r="242" spans="1:16" x14ac:dyDescent="0.25">
      <c r="A242" s="414"/>
      <c r="B242" s="420"/>
      <c r="C242" s="210">
        <f t="shared" si="6"/>
        <v>39987</v>
      </c>
      <c r="D242" s="378"/>
      <c r="E242" s="378"/>
      <c r="F242" s="378"/>
      <c r="G242" s="378"/>
      <c r="H242" s="378"/>
      <c r="I242" s="378"/>
      <c r="J242" s="378"/>
      <c r="K242" s="378"/>
      <c r="L242" s="378"/>
      <c r="M242" s="292">
        <f t="shared" si="7"/>
        <v>0</v>
      </c>
      <c r="N242" s="417"/>
      <c r="O242" s="417"/>
      <c r="P242" s="417"/>
    </row>
    <row r="243" spans="1:16" x14ac:dyDescent="0.25">
      <c r="A243" s="414"/>
      <c r="B243" s="420"/>
      <c r="C243" s="210">
        <f t="shared" si="6"/>
        <v>39988</v>
      </c>
      <c r="D243" s="378"/>
      <c r="E243" s="378"/>
      <c r="F243" s="378"/>
      <c r="G243" s="378"/>
      <c r="H243" s="378"/>
      <c r="I243" s="378"/>
      <c r="J243" s="378"/>
      <c r="K243" s="378"/>
      <c r="L243" s="378"/>
      <c r="M243" s="292">
        <f t="shared" si="7"/>
        <v>0</v>
      </c>
      <c r="N243" s="417"/>
      <c r="O243" s="417"/>
      <c r="P243" s="417"/>
    </row>
    <row r="244" spans="1:16" x14ac:dyDescent="0.25">
      <c r="A244" s="414"/>
      <c r="B244" s="420"/>
      <c r="C244" s="210">
        <f t="shared" si="6"/>
        <v>39989</v>
      </c>
      <c r="D244" s="378"/>
      <c r="E244" s="378"/>
      <c r="F244" s="378"/>
      <c r="G244" s="378"/>
      <c r="H244" s="378"/>
      <c r="I244" s="378"/>
      <c r="J244" s="378"/>
      <c r="K244" s="378"/>
      <c r="L244" s="378"/>
      <c r="M244" s="292">
        <f t="shared" si="7"/>
        <v>0</v>
      </c>
      <c r="N244" s="417"/>
      <c r="O244" s="417"/>
      <c r="P244" s="417"/>
    </row>
    <row r="245" spans="1:16" x14ac:dyDescent="0.25">
      <c r="A245" s="415"/>
      <c r="B245" s="421"/>
      <c r="C245" s="279">
        <f t="shared" si="6"/>
        <v>39990</v>
      </c>
      <c r="D245" s="379"/>
      <c r="E245" s="379"/>
      <c r="F245" s="379"/>
      <c r="G245" s="379"/>
      <c r="H245" s="379"/>
      <c r="I245" s="379"/>
      <c r="J245" s="379"/>
      <c r="K245" s="379"/>
      <c r="L245" s="379"/>
      <c r="M245" s="293">
        <f t="shared" si="7"/>
        <v>0</v>
      </c>
      <c r="N245" s="418"/>
      <c r="O245" s="418"/>
      <c r="P245" s="418"/>
    </row>
    <row r="246" spans="1:16" x14ac:dyDescent="0.25">
      <c r="A246" s="413">
        <v>35</v>
      </c>
      <c r="B246" s="419">
        <f>C249</f>
        <v>39994</v>
      </c>
      <c r="C246" s="209">
        <f t="shared" si="6"/>
        <v>39991</v>
      </c>
      <c r="D246" s="378"/>
      <c r="E246" s="380"/>
      <c r="F246" s="380"/>
      <c r="G246" s="380"/>
      <c r="H246" s="380"/>
      <c r="I246" s="380"/>
      <c r="J246" s="380"/>
      <c r="K246" s="380"/>
      <c r="L246" s="380"/>
      <c r="M246" s="297">
        <f t="shared" si="7"/>
        <v>0</v>
      </c>
      <c r="N246" s="416">
        <f>SUM(M246:M252)</f>
        <v>0</v>
      </c>
      <c r="O246" s="416">
        <f>IF(N246&lt;=(VLOOKUP(MONTH(B246),[0]!effrain_paddy,3,FALSE)),N246,(N246-VLOOKUP(MONTH(B246),[0]!effrain_paddy,3,FALSE))*(VLOOKUP(MONTH(B246),[0]!effrain_paddy,4,FALSE))+(VLOOKUP(MONTH(B246),[0]!effrain_paddy,3,FALSE)))</f>
        <v>0</v>
      </c>
      <c r="P246" s="416">
        <f>IF(N246&lt;=(VLOOKUP(MONTH(B246),[0]!effrain_upland,3,FALSE)),N246,(N246-VLOOKUP(MONTH(B246),[0]!effrain_upland,3,FALSE))*(VLOOKUP(MONTH(B246),[0]!effrain_upland,4,FALSE))+(VLOOKUP(MONTH(B246),[0]!effrain_upland,3,FALSE)))</f>
        <v>0</v>
      </c>
    </row>
    <row r="247" spans="1:16" x14ac:dyDescent="0.25">
      <c r="A247" s="414"/>
      <c r="B247" s="420"/>
      <c r="C247" s="210">
        <f t="shared" si="6"/>
        <v>39992</v>
      </c>
      <c r="D247" s="378"/>
      <c r="E247" s="378"/>
      <c r="F247" s="378"/>
      <c r="G247" s="378"/>
      <c r="H247" s="378"/>
      <c r="I247" s="378"/>
      <c r="J247" s="378"/>
      <c r="K247" s="378"/>
      <c r="L247" s="378"/>
      <c r="M247" s="292">
        <f t="shared" si="7"/>
        <v>0</v>
      </c>
      <c r="N247" s="417"/>
      <c r="O247" s="417"/>
      <c r="P247" s="417"/>
    </row>
    <row r="248" spans="1:16" x14ac:dyDescent="0.25">
      <c r="A248" s="414"/>
      <c r="B248" s="420"/>
      <c r="C248" s="210">
        <f t="shared" si="6"/>
        <v>39993</v>
      </c>
      <c r="D248" s="378"/>
      <c r="E248" s="378"/>
      <c r="F248" s="378"/>
      <c r="G248" s="378"/>
      <c r="H248" s="378"/>
      <c r="I248" s="378"/>
      <c r="J248" s="378"/>
      <c r="K248" s="378"/>
      <c r="L248" s="378"/>
      <c r="M248" s="292">
        <f t="shared" si="7"/>
        <v>0</v>
      </c>
      <c r="N248" s="417"/>
      <c r="O248" s="417"/>
      <c r="P248" s="417"/>
    </row>
    <row r="249" spans="1:16" x14ac:dyDescent="0.25">
      <c r="A249" s="414"/>
      <c r="B249" s="420"/>
      <c r="C249" s="210">
        <f t="shared" si="6"/>
        <v>39994</v>
      </c>
      <c r="D249" s="378"/>
      <c r="E249" s="378"/>
      <c r="F249" s="378"/>
      <c r="G249" s="378"/>
      <c r="H249" s="378"/>
      <c r="I249" s="378"/>
      <c r="J249" s="378"/>
      <c r="K249" s="378"/>
      <c r="L249" s="378"/>
      <c r="M249" s="292">
        <f t="shared" si="7"/>
        <v>0</v>
      </c>
      <c r="N249" s="417"/>
      <c r="O249" s="417"/>
      <c r="P249" s="417"/>
    </row>
    <row r="250" spans="1:16" x14ac:dyDescent="0.25">
      <c r="A250" s="414"/>
      <c r="B250" s="420"/>
      <c r="C250" s="210">
        <f t="shared" si="6"/>
        <v>39995</v>
      </c>
      <c r="D250" s="378"/>
      <c r="E250" s="378"/>
      <c r="F250" s="378"/>
      <c r="G250" s="378"/>
      <c r="H250" s="378"/>
      <c r="I250" s="378"/>
      <c r="J250" s="378"/>
      <c r="K250" s="378"/>
      <c r="L250" s="378"/>
      <c r="M250" s="292">
        <f t="shared" si="7"/>
        <v>0</v>
      </c>
      <c r="N250" s="417"/>
      <c r="O250" s="417"/>
      <c r="P250" s="417"/>
    </row>
    <row r="251" spans="1:16" x14ac:dyDescent="0.25">
      <c r="A251" s="414"/>
      <c r="B251" s="420"/>
      <c r="C251" s="210">
        <f t="shared" si="6"/>
        <v>39996</v>
      </c>
      <c r="D251" s="378"/>
      <c r="E251" s="378"/>
      <c r="F251" s="378"/>
      <c r="G251" s="378"/>
      <c r="H251" s="378"/>
      <c r="I251" s="378"/>
      <c r="J251" s="378"/>
      <c r="K251" s="378"/>
      <c r="L251" s="378"/>
      <c r="M251" s="292">
        <f t="shared" si="7"/>
        <v>0</v>
      </c>
      <c r="N251" s="417"/>
      <c r="O251" s="417"/>
      <c r="P251" s="417"/>
    </row>
    <row r="252" spans="1:16" x14ac:dyDescent="0.25">
      <c r="A252" s="415"/>
      <c r="B252" s="421"/>
      <c r="C252" s="279">
        <f t="shared" si="6"/>
        <v>39997</v>
      </c>
      <c r="D252" s="379"/>
      <c r="E252" s="379"/>
      <c r="F252" s="379"/>
      <c r="G252" s="379"/>
      <c r="H252" s="379"/>
      <c r="I252" s="379"/>
      <c r="J252" s="379"/>
      <c r="K252" s="379"/>
      <c r="L252" s="379"/>
      <c r="M252" s="293">
        <f t="shared" si="7"/>
        <v>0</v>
      </c>
      <c r="N252" s="418"/>
      <c r="O252" s="418"/>
      <c r="P252" s="418"/>
    </row>
    <row r="253" spans="1:16" x14ac:dyDescent="0.25">
      <c r="A253" s="413">
        <v>36</v>
      </c>
      <c r="B253" s="419">
        <f>C256</f>
        <v>40001</v>
      </c>
      <c r="C253" s="209">
        <f t="shared" si="6"/>
        <v>39998</v>
      </c>
      <c r="D253" s="378"/>
      <c r="E253" s="380"/>
      <c r="F253" s="380"/>
      <c r="G253" s="380"/>
      <c r="H253" s="380"/>
      <c r="I253" s="380"/>
      <c r="J253" s="380"/>
      <c r="K253" s="380"/>
      <c r="L253" s="380"/>
      <c r="M253" s="297">
        <f t="shared" si="7"/>
        <v>0</v>
      </c>
      <c r="N253" s="416">
        <f>SUM(M253:M259)</f>
        <v>0</v>
      </c>
      <c r="O253" s="416">
        <f>IF(N253&lt;=(VLOOKUP(MONTH(B253),[0]!effrain_paddy,3,FALSE)),N253,(N253-VLOOKUP(MONTH(B253),[0]!effrain_paddy,3,FALSE))*(VLOOKUP(MONTH(B253),[0]!effrain_paddy,4,FALSE))+(VLOOKUP(MONTH(B253),[0]!effrain_paddy,3,FALSE)))</f>
        <v>0</v>
      </c>
      <c r="P253" s="416">
        <f>IF(N253&lt;=(VLOOKUP(MONTH(B253),[0]!effrain_upland,3,FALSE)),N253,(N253-VLOOKUP(MONTH(B253),[0]!effrain_upland,3,FALSE))*(VLOOKUP(MONTH(B253),[0]!effrain_upland,4,FALSE))+(VLOOKUP(MONTH(B253),[0]!effrain_upland,3,FALSE)))</f>
        <v>0</v>
      </c>
    </row>
    <row r="254" spans="1:16" x14ac:dyDescent="0.25">
      <c r="A254" s="414"/>
      <c r="B254" s="420"/>
      <c r="C254" s="210">
        <f t="shared" si="6"/>
        <v>39999</v>
      </c>
      <c r="D254" s="378"/>
      <c r="E254" s="378"/>
      <c r="F254" s="378"/>
      <c r="G254" s="378"/>
      <c r="H254" s="378"/>
      <c r="I254" s="378"/>
      <c r="J254" s="378"/>
      <c r="K254" s="378"/>
      <c r="L254" s="378"/>
      <c r="M254" s="292">
        <f t="shared" si="7"/>
        <v>0</v>
      </c>
      <c r="N254" s="417"/>
      <c r="O254" s="417"/>
      <c r="P254" s="417"/>
    </row>
    <row r="255" spans="1:16" x14ac:dyDescent="0.25">
      <c r="A255" s="414"/>
      <c r="B255" s="420"/>
      <c r="C255" s="210">
        <f t="shared" si="6"/>
        <v>40000</v>
      </c>
      <c r="D255" s="378"/>
      <c r="E255" s="378"/>
      <c r="F255" s="378"/>
      <c r="G255" s="378"/>
      <c r="H255" s="378"/>
      <c r="I255" s="378"/>
      <c r="J255" s="378"/>
      <c r="K255" s="378"/>
      <c r="L255" s="378"/>
      <c r="M255" s="292">
        <f t="shared" si="7"/>
        <v>0</v>
      </c>
      <c r="N255" s="417"/>
      <c r="O255" s="417"/>
      <c r="P255" s="417"/>
    </row>
    <row r="256" spans="1:16" x14ac:dyDescent="0.25">
      <c r="A256" s="414"/>
      <c r="B256" s="420"/>
      <c r="C256" s="210">
        <f t="shared" si="6"/>
        <v>40001</v>
      </c>
      <c r="D256" s="378"/>
      <c r="E256" s="378"/>
      <c r="F256" s="378"/>
      <c r="G256" s="378"/>
      <c r="H256" s="378"/>
      <c r="I256" s="378"/>
      <c r="J256" s="378"/>
      <c r="K256" s="378"/>
      <c r="L256" s="378"/>
      <c r="M256" s="292">
        <f t="shared" si="7"/>
        <v>0</v>
      </c>
      <c r="N256" s="417"/>
      <c r="O256" s="417"/>
      <c r="P256" s="417"/>
    </row>
    <row r="257" spans="1:16" x14ac:dyDescent="0.25">
      <c r="A257" s="414"/>
      <c r="B257" s="420"/>
      <c r="C257" s="210">
        <f t="shared" si="6"/>
        <v>40002</v>
      </c>
      <c r="D257" s="378"/>
      <c r="E257" s="378"/>
      <c r="F257" s="378"/>
      <c r="G257" s="378"/>
      <c r="H257" s="378"/>
      <c r="I257" s="378"/>
      <c r="J257" s="378"/>
      <c r="K257" s="378"/>
      <c r="L257" s="378"/>
      <c r="M257" s="292">
        <f t="shared" si="7"/>
        <v>0</v>
      </c>
      <c r="N257" s="417"/>
      <c r="O257" s="417"/>
      <c r="P257" s="417"/>
    </row>
    <row r="258" spans="1:16" x14ac:dyDescent="0.25">
      <c r="A258" s="414"/>
      <c r="B258" s="420"/>
      <c r="C258" s="210">
        <f t="shared" si="6"/>
        <v>40003</v>
      </c>
      <c r="D258" s="378"/>
      <c r="E258" s="378"/>
      <c r="F258" s="378"/>
      <c r="G258" s="378"/>
      <c r="H258" s="378"/>
      <c r="I258" s="378"/>
      <c r="J258" s="378"/>
      <c r="K258" s="378"/>
      <c r="L258" s="378"/>
      <c r="M258" s="292">
        <f t="shared" si="7"/>
        <v>0</v>
      </c>
      <c r="N258" s="417"/>
      <c r="O258" s="417"/>
      <c r="P258" s="417"/>
    </row>
    <row r="259" spans="1:16" x14ac:dyDescent="0.25">
      <c r="A259" s="415"/>
      <c r="B259" s="421"/>
      <c r="C259" s="279">
        <f t="shared" si="6"/>
        <v>40004</v>
      </c>
      <c r="D259" s="379"/>
      <c r="E259" s="379"/>
      <c r="F259" s="379"/>
      <c r="G259" s="379"/>
      <c r="H259" s="379"/>
      <c r="I259" s="379"/>
      <c r="J259" s="379"/>
      <c r="K259" s="379"/>
      <c r="L259" s="379"/>
      <c r="M259" s="293">
        <f t="shared" si="7"/>
        <v>0</v>
      </c>
      <c r="N259" s="418"/>
      <c r="O259" s="418"/>
      <c r="P259" s="418"/>
    </row>
    <row r="260" spans="1:16" x14ac:dyDescent="0.25">
      <c r="A260" s="413">
        <v>37</v>
      </c>
      <c r="B260" s="419">
        <f>C263</f>
        <v>40008</v>
      </c>
      <c r="C260" s="209">
        <f t="shared" si="6"/>
        <v>40005</v>
      </c>
      <c r="D260" s="378"/>
      <c r="E260" s="380"/>
      <c r="F260" s="380"/>
      <c r="G260" s="380"/>
      <c r="H260" s="380"/>
      <c r="I260" s="380"/>
      <c r="J260" s="380"/>
      <c r="K260" s="380"/>
      <c r="L260" s="380"/>
      <c r="M260" s="297">
        <f t="shared" si="7"/>
        <v>0</v>
      </c>
      <c r="N260" s="416">
        <f>SUM(M260:M266)</f>
        <v>0</v>
      </c>
      <c r="O260" s="416">
        <f>IF(N260&lt;=(VLOOKUP(MONTH(B260),[0]!effrain_paddy,3,FALSE)),N260,(N260-VLOOKUP(MONTH(B260),[0]!effrain_paddy,3,FALSE))*(VLOOKUP(MONTH(B260),[0]!effrain_paddy,4,FALSE))+(VLOOKUP(MONTH(B260),[0]!effrain_paddy,3,FALSE)))</f>
        <v>0</v>
      </c>
      <c r="P260" s="416">
        <f>IF(N260&lt;=(VLOOKUP(MONTH(B260),[0]!effrain_upland,3,FALSE)),N260,(N260-VLOOKUP(MONTH(B260),[0]!effrain_upland,3,FALSE))*(VLOOKUP(MONTH(B260),[0]!effrain_upland,4,FALSE))+(VLOOKUP(MONTH(B260),[0]!effrain_upland,3,FALSE)))</f>
        <v>0</v>
      </c>
    </row>
    <row r="261" spans="1:16" x14ac:dyDescent="0.25">
      <c r="A261" s="414"/>
      <c r="B261" s="420"/>
      <c r="C261" s="210">
        <f t="shared" si="6"/>
        <v>40006</v>
      </c>
      <c r="D261" s="378"/>
      <c r="E261" s="378"/>
      <c r="F261" s="378"/>
      <c r="G261" s="378"/>
      <c r="H261" s="378"/>
      <c r="I261" s="378"/>
      <c r="J261" s="378"/>
      <c r="K261" s="378"/>
      <c r="L261" s="378"/>
      <c r="M261" s="292">
        <f t="shared" si="7"/>
        <v>0</v>
      </c>
      <c r="N261" s="417"/>
      <c r="O261" s="417"/>
      <c r="P261" s="417"/>
    </row>
    <row r="262" spans="1:16" x14ac:dyDescent="0.25">
      <c r="A262" s="414"/>
      <c r="B262" s="420"/>
      <c r="C262" s="210">
        <f t="shared" si="6"/>
        <v>40007</v>
      </c>
      <c r="D262" s="378"/>
      <c r="E262" s="378"/>
      <c r="F262" s="378"/>
      <c r="G262" s="378"/>
      <c r="H262" s="378"/>
      <c r="I262" s="378"/>
      <c r="J262" s="378"/>
      <c r="K262" s="378"/>
      <c r="L262" s="378"/>
      <c r="M262" s="292">
        <f t="shared" si="7"/>
        <v>0</v>
      </c>
      <c r="N262" s="417"/>
      <c r="O262" s="417"/>
      <c r="P262" s="417"/>
    </row>
    <row r="263" spans="1:16" x14ac:dyDescent="0.25">
      <c r="A263" s="414"/>
      <c r="B263" s="420"/>
      <c r="C263" s="210">
        <f t="shared" si="6"/>
        <v>40008</v>
      </c>
      <c r="D263" s="378"/>
      <c r="E263" s="378"/>
      <c r="F263" s="378"/>
      <c r="G263" s="378"/>
      <c r="H263" s="378"/>
      <c r="I263" s="378"/>
      <c r="J263" s="378"/>
      <c r="K263" s="378"/>
      <c r="L263" s="378"/>
      <c r="M263" s="292">
        <f t="shared" si="7"/>
        <v>0</v>
      </c>
      <c r="N263" s="417"/>
      <c r="O263" s="417"/>
      <c r="P263" s="417"/>
    </row>
    <row r="264" spans="1:16" x14ac:dyDescent="0.25">
      <c r="A264" s="414"/>
      <c r="B264" s="420"/>
      <c r="C264" s="210">
        <f t="shared" si="6"/>
        <v>40009</v>
      </c>
      <c r="D264" s="378"/>
      <c r="E264" s="378"/>
      <c r="F264" s="378"/>
      <c r="G264" s="378"/>
      <c r="H264" s="378"/>
      <c r="I264" s="378"/>
      <c r="J264" s="378"/>
      <c r="K264" s="378"/>
      <c r="L264" s="378"/>
      <c r="M264" s="292">
        <f t="shared" si="7"/>
        <v>0</v>
      </c>
      <c r="N264" s="417"/>
      <c r="O264" s="417"/>
      <c r="P264" s="417"/>
    </row>
    <row r="265" spans="1:16" x14ac:dyDescent="0.25">
      <c r="A265" s="414"/>
      <c r="B265" s="420"/>
      <c r="C265" s="210">
        <f t="shared" ref="C265:C328" si="8">+C264+1</f>
        <v>40010</v>
      </c>
      <c r="D265" s="378"/>
      <c r="E265" s="378"/>
      <c r="F265" s="378"/>
      <c r="G265" s="378"/>
      <c r="H265" s="378"/>
      <c r="I265" s="378"/>
      <c r="J265" s="378"/>
      <c r="K265" s="378"/>
      <c r="L265" s="378"/>
      <c r="M265" s="292">
        <f t="shared" ref="M265:M328" si="9">(D265*$D$7+E265*$E$7+F265*$F$7+G265*$G$7+H265*$H$7+I265*$I$7+J265*$J$7+K265*$K$7+L265*$L$7)</f>
        <v>0</v>
      </c>
      <c r="N265" s="417"/>
      <c r="O265" s="417"/>
      <c r="P265" s="417"/>
    </row>
    <row r="266" spans="1:16" x14ac:dyDescent="0.25">
      <c r="A266" s="415"/>
      <c r="B266" s="421"/>
      <c r="C266" s="279">
        <f t="shared" si="8"/>
        <v>40011</v>
      </c>
      <c r="D266" s="379"/>
      <c r="E266" s="379"/>
      <c r="F266" s="379"/>
      <c r="G266" s="379"/>
      <c r="H266" s="379"/>
      <c r="I266" s="379"/>
      <c r="J266" s="379"/>
      <c r="K266" s="379"/>
      <c r="L266" s="379"/>
      <c r="M266" s="293">
        <f t="shared" si="9"/>
        <v>0</v>
      </c>
      <c r="N266" s="418"/>
      <c r="O266" s="418"/>
      <c r="P266" s="418"/>
    </row>
    <row r="267" spans="1:16" x14ac:dyDescent="0.25">
      <c r="A267" s="413">
        <v>38</v>
      </c>
      <c r="B267" s="419">
        <f>C270</f>
        <v>40015</v>
      </c>
      <c r="C267" s="209">
        <f t="shared" si="8"/>
        <v>40012</v>
      </c>
      <c r="D267" s="378"/>
      <c r="E267" s="380"/>
      <c r="F267" s="380"/>
      <c r="G267" s="380"/>
      <c r="H267" s="380"/>
      <c r="I267" s="380"/>
      <c r="J267" s="380"/>
      <c r="K267" s="380"/>
      <c r="L267" s="380"/>
      <c r="M267" s="297">
        <f t="shared" si="9"/>
        <v>0</v>
      </c>
      <c r="N267" s="416">
        <f>SUM(M267:M273)</f>
        <v>0</v>
      </c>
      <c r="O267" s="416">
        <f>IF(N267&lt;=(VLOOKUP(MONTH(B267),[0]!effrain_paddy,3,FALSE)),N267,(N267-VLOOKUP(MONTH(B267),[0]!effrain_paddy,3,FALSE))*(VLOOKUP(MONTH(B267),[0]!effrain_paddy,4,FALSE))+(VLOOKUP(MONTH(B267),[0]!effrain_paddy,3,FALSE)))</f>
        <v>0</v>
      </c>
      <c r="P267" s="416">
        <f>IF(N267&lt;=(VLOOKUP(MONTH(B267),[0]!effrain_upland,3,FALSE)),N267,(N267-VLOOKUP(MONTH(B267),[0]!effrain_upland,3,FALSE))*(VLOOKUP(MONTH(B267),[0]!effrain_upland,4,FALSE))+(VLOOKUP(MONTH(B267),[0]!effrain_upland,3,FALSE)))</f>
        <v>0</v>
      </c>
    </row>
    <row r="268" spans="1:16" x14ac:dyDescent="0.25">
      <c r="A268" s="414"/>
      <c r="B268" s="420"/>
      <c r="C268" s="210">
        <f t="shared" si="8"/>
        <v>40013</v>
      </c>
      <c r="D268" s="378"/>
      <c r="E268" s="378"/>
      <c r="F268" s="378"/>
      <c r="G268" s="378"/>
      <c r="H268" s="378"/>
      <c r="I268" s="378"/>
      <c r="J268" s="378"/>
      <c r="K268" s="378"/>
      <c r="L268" s="378"/>
      <c r="M268" s="292">
        <f t="shared" si="9"/>
        <v>0</v>
      </c>
      <c r="N268" s="417"/>
      <c r="O268" s="417"/>
      <c r="P268" s="417"/>
    </row>
    <row r="269" spans="1:16" x14ac:dyDescent="0.25">
      <c r="A269" s="414"/>
      <c r="B269" s="420"/>
      <c r="C269" s="210">
        <f t="shared" si="8"/>
        <v>40014</v>
      </c>
      <c r="D269" s="378"/>
      <c r="E269" s="378"/>
      <c r="F269" s="378"/>
      <c r="G269" s="378"/>
      <c r="H269" s="378"/>
      <c r="I269" s="378"/>
      <c r="J269" s="378"/>
      <c r="K269" s="378"/>
      <c r="L269" s="378"/>
      <c r="M269" s="292">
        <f t="shared" si="9"/>
        <v>0</v>
      </c>
      <c r="N269" s="417"/>
      <c r="O269" s="417"/>
      <c r="P269" s="417"/>
    </row>
    <row r="270" spans="1:16" x14ac:dyDescent="0.25">
      <c r="A270" s="414"/>
      <c r="B270" s="420"/>
      <c r="C270" s="210">
        <f t="shared" si="8"/>
        <v>40015</v>
      </c>
      <c r="D270" s="378"/>
      <c r="E270" s="378"/>
      <c r="F270" s="378"/>
      <c r="G270" s="378"/>
      <c r="H270" s="378"/>
      <c r="I270" s="378"/>
      <c r="J270" s="378"/>
      <c r="K270" s="378"/>
      <c r="L270" s="378"/>
      <c r="M270" s="292">
        <f t="shared" si="9"/>
        <v>0</v>
      </c>
      <c r="N270" s="417"/>
      <c r="O270" s="417"/>
      <c r="P270" s="417"/>
    </row>
    <row r="271" spans="1:16" x14ac:dyDescent="0.25">
      <c r="A271" s="414"/>
      <c r="B271" s="420"/>
      <c r="C271" s="210">
        <f t="shared" si="8"/>
        <v>40016</v>
      </c>
      <c r="D271" s="378"/>
      <c r="E271" s="378"/>
      <c r="F271" s="378"/>
      <c r="G271" s="378"/>
      <c r="H271" s="378"/>
      <c r="I271" s="378"/>
      <c r="J271" s="378"/>
      <c r="K271" s="378"/>
      <c r="L271" s="378"/>
      <c r="M271" s="292">
        <f t="shared" si="9"/>
        <v>0</v>
      </c>
      <c r="N271" s="417"/>
      <c r="O271" s="417"/>
      <c r="P271" s="417"/>
    </row>
    <row r="272" spans="1:16" x14ac:dyDescent="0.25">
      <c r="A272" s="414"/>
      <c r="B272" s="420"/>
      <c r="C272" s="210">
        <f t="shared" si="8"/>
        <v>40017</v>
      </c>
      <c r="D272" s="378"/>
      <c r="E272" s="378"/>
      <c r="F272" s="378"/>
      <c r="G272" s="378"/>
      <c r="H272" s="378"/>
      <c r="I272" s="378"/>
      <c r="J272" s="378"/>
      <c r="K272" s="378"/>
      <c r="L272" s="378"/>
      <c r="M272" s="292">
        <f t="shared" si="9"/>
        <v>0</v>
      </c>
      <c r="N272" s="417"/>
      <c r="O272" s="417"/>
      <c r="P272" s="417"/>
    </row>
    <row r="273" spans="1:16" x14ac:dyDescent="0.25">
      <c r="A273" s="415"/>
      <c r="B273" s="421"/>
      <c r="C273" s="279">
        <f t="shared" si="8"/>
        <v>40018</v>
      </c>
      <c r="D273" s="379"/>
      <c r="E273" s="379"/>
      <c r="F273" s="379"/>
      <c r="G273" s="379"/>
      <c r="H273" s="379"/>
      <c r="I273" s="379"/>
      <c r="J273" s="379"/>
      <c r="K273" s="379"/>
      <c r="L273" s="379"/>
      <c r="M273" s="293">
        <f t="shared" si="9"/>
        <v>0</v>
      </c>
      <c r="N273" s="418"/>
      <c r="O273" s="418"/>
      <c r="P273" s="418"/>
    </row>
    <row r="274" spans="1:16" x14ac:dyDescent="0.25">
      <c r="A274" s="413">
        <v>39</v>
      </c>
      <c r="B274" s="419">
        <f>C277</f>
        <v>40022</v>
      </c>
      <c r="C274" s="209">
        <f t="shared" si="8"/>
        <v>40019</v>
      </c>
      <c r="D274" s="378"/>
      <c r="E274" s="380"/>
      <c r="F274" s="380"/>
      <c r="G274" s="380"/>
      <c r="H274" s="380"/>
      <c r="I274" s="380"/>
      <c r="J274" s="380"/>
      <c r="K274" s="380"/>
      <c r="L274" s="380"/>
      <c r="M274" s="297">
        <f t="shared" si="9"/>
        <v>0</v>
      </c>
      <c r="N274" s="416">
        <f>SUM(M274:M280)</f>
        <v>0</v>
      </c>
      <c r="O274" s="416">
        <f>IF(N274&lt;=(VLOOKUP(MONTH(B274),[0]!effrain_paddy,3,FALSE)),N274,(N274-VLOOKUP(MONTH(B274),[0]!effrain_paddy,3,FALSE))*(VLOOKUP(MONTH(B274),[0]!effrain_paddy,4,FALSE))+(VLOOKUP(MONTH(B274),[0]!effrain_paddy,3,FALSE)))</f>
        <v>0</v>
      </c>
      <c r="P274" s="416">
        <f>IF(N274&lt;=(VLOOKUP(MONTH(B274),[0]!effrain_upland,3,FALSE)),N274,(N274-VLOOKUP(MONTH(B274),[0]!effrain_upland,3,FALSE))*(VLOOKUP(MONTH(B274),[0]!effrain_upland,4,FALSE))+(VLOOKUP(MONTH(B274),[0]!effrain_upland,3,FALSE)))</f>
        <v>0</v>
      </c>
    </row>
    <row r="275" spans="1:16" x14ac:dyDescent="0.25">
      <c r="A275" s="414"/>
      <c r="B275" s="420"/>
      <c r="C275" s="210">
        <f t="shared" si="8"/>
        <v>40020</v>
      </c>
      <c r="D275" s="378"/>
      <c r="E275" s="378"/>
      <c r="F275" s="378"/>
      <c r="G275" s="378"/>
      <c r="H275" s="378"/>
      <c r="I275" s="378"/>
      <c r="J275" s="378"/>
      <c r="K275" s="378"/>
      <c r="L275" s="378"/>
      <c r="M275" s="292">
        <f t="shared" si="9"/>
        <v>0</v>
      </c>
      <c r="N275" s="417"/>
      <c r="O275" s="417"/>
      <c r="P275" s="417"/>
    </row>
    <row r="276" spans="1:16" x14ac:dyDescent="0.25">
      <c r="A276" s="414"/>
      <c r="B276" s="420"/>
      <c r="C276" s="210">
        <f t="shared" si="8"/>
        <v>40021</v>
      </c>
      <c r="D276" s="378"/>
      <c r="E276" s="378"/>
      <c r="F276" s="378"/>
      <c r="G276" s="378"/>
      <c r="H276" s="378"/>
      <c r="I276" s="378"/>
      <c r="J276" s="378"/>
      <c r="K276" s="378"/>
      <c r="L276" s="378"/>
      <c r="M276" s="292">
        <f t="shared" si="9"/>
        <v>0</v>
      </c>
      <c r="N276" s="417"/>
      <c r="O276" s="417"/>
      <c r="P276" s="417"/>
    </row>
    <row r="277" spans="1:16" x14ac:dyDescent="0.25">
      <c r="A277" s="414"/>
      <c r="B277" s="420"/>
      <c r="C277" s="210">
        <f t="shared" si="8"/>
        <v>40022</v>
      </c>
      <c r="D277" s="378"/>
      <c r="E277" s="378"/>
      <c r="F277" s="378"/>
      <c r="G277" s="378"/>
      <c r="H277" s="378"/>
      <c r="I277" s="378"/>
      <c r="J277" s="378"/>
      <c r="K277" s="378"/>
      <c r="L277" s="378"/>
      <c r="M277" s="292">
        <f t="shared" si="9"/>
        <v>0</v>
      </c>
      <c r="N277" s="417"/>
      <c r="O277" s="417"/>
      <c r="P277" s="417"/>
    </row>
    <row r="278" spans="1:16" x14ac:dyDescent="0.25">
      <c r="A278" s="414"/>
      <c r="B278" s="420"/>
      <c r="C278" s="210">
        <f t="shared" si="8"/>
        <v>40023</v>
      </c>
      <c r="D278" s="378"/>
      <c r="E278" s="378"/>
      <c r="F278" s="378"/>
      <c r="G278" s="378"/>
      <c r="H278" s="378"/>
      <c r="I278" s="378"/>
      <c r="J278" s="378"/>
      <c r="K278" s="378"/>
      <c r="L278" s="378"/>
      <c r="M278" s="292">
        <f t="shared" si="9"/>
        <v>0</v>
      </c>
      <c r="N278" s="417"/>
      <c r="O278" s="417"/>
      <c r="P278" s="417"/>
    </row>
    <row r="279" spans="1:16" x14ac:dyDescent="0.25">
      <c r="A279" s="414"/>
      <c r="B279" s="420"/>
      <c r="C279" s="210">
        <f t="shared" si="8"/>
        <v>40024</v>
      </c>
      <c r="D279" s="378"/>
      <c r="E279" s="378"/>
      <c r="F279" s="378"/>
      <c r="G279" s="378"/>
      <c r="H279" s="378"/>
      <c r="I279" s="378"/>
      <c r="J279" s="378"/>
      <c r="K279" s="378"/>
      <c r="L279" s="378"/>
      <c r="M279" s="292">
        <f t="shared" si="9"/>
        <v>0</v>
      </c>
      <c r="N279" s="417"/>
      <c r="O279" s="417"/>
      <c r="P279" s="417"/>
    </row>
    <row r="280" spans="1:16" x14ac:dyDescent="0.25">
      <c r="A280" s="415"/>
      <c r="B280" s="421"/>
      <c r="C280" s="279">
        <f t="shared" si="8"/>
        <v>40025</v>
      </c>
      <c r="D280" s="379"/>
      <c r="E280" s="379"/>
      <c r="F280" s="379"/>
      <c r="G280" s="379"/>
      <c r="H280" s="379"/>
      <c r="I280" s="379"/>
      <c r="J280" s="379"/>
      <c r="K280" s="379"/>
      <c r="L280" s="379"/>
      <c r="M280" s="293">
        <f t="shared" si="9"/>
        <v>0</v>
      </c>
      <c r="N280" s="418"/>
      <c r="O280" s="418"/>
      <c r="P280" s="418"/>
    </row>
    <row r="281" spans="1:16" x14ac:dyDescent="0.25">
      <c r="A281" s="413">
        <v>40</v>
      </c>
      <c r="B281" s="419">
        <f>C284</f>
        <v>40029</v>
      </c>
      <c r="C281" s="209">
        <f t="shared" si="8"/>
        <v>40026</v>
      </c>
      <c r="D281" s="378"/>
      <c r="E281" s="380"/>
      <c r="F281" s="380"/>
      <c r="G281" s="380"/>
      <c r="H281" s="380"/>
      <c r="I281" s="380"/>
      <c r="J281" s="380"/>
      <c r="K281" s="380"/>
      <c r="L281" s="380"/>
      <c r="M281" s="297">
        <f t="shared" si="9"/>
        <v>0</v>
      </c>
      <c r="N281" s="416">
        <f>SUM(M281:M287)</f>
        <v>0</v>
      </c>
      <c r="O281" s="416">
        <f>IF(N281&lt;=(VLOOKUP(MONTH(B281),[0]!effrain_paddy,3,FALSE)),N281,(N281-VLOOKUP(MONTH(B281),[0]!effrain_paddy,3,FALSE))*(VLOOKUP(MONTH(B281),[0]!effrain_paddy,4,FALSE))+(VLOOKUP(MONTH(B281),[0]!effrain_paddy,3,FALSE)))</f>
        <v>0</v>
      </c>
      <c r="P281" s="416">
        <f>IF(N281&lt;=(VLOOKUP(MONTH(B281),[0]!effrain_upland,3,FALSE)),N281,(N281-VLOOKUP(MONTH(B281),[0]!effrain_upland,3,FALSE))*(VLOOKUP(MONTH(B281),[0]!effrain_upland,4,FALSE))+(VLOOKUP(MONTH(B281),[0]!effrain_upland,3,FALSE)))</f>
        <v>0</v>
      </c>
    </row>
    <row r="282" spans="1:16" x14ac:dyDescent="0.25">
      <c r="A282" s="414"/>
      <c r="B282" s="420"/>
      <c r="C282" s="210">
        <f t="shared" si="8"/>
        <v>40027</v>
      </c>
      <c r="D282" s="378"/>
      <c r="E282" s="378"/>
      <c r="F282" s="378"/>
      <c r="G282" s="378"/>
      <c r="H282" s="378"/>
      <c r="I282" s="378"/>
      <c r="J282" s="378"/>
      <c r="K282" s="378"/>
      <c r="L282" s="378"/>
      <c r="M282" s="292">
        <f t="shared" si="9"/>
        <v>0</v>
      </c>
      <c r="N282" s="417"/>
      <c r="O282" s="417"/>
      <c r="P282" s="417"/>
    </row>
    <row r="283" spans="1:16" x14ac:dyDescent="0.25">
      <c r="A283" s="414"/>
      <c r="B283" s="420"/>
      <c r="C283" s="210">
        <f t="shared" si="8"/>
        <v>40028</v>
      </c>
      <c r="D283" s="378"/>
      <c r="E283" s="378"/>
      <c r="F283" s="378"/>
      <c r="G283" s="378"/>
      <c r="H283" s="378"/>
      <c r="I283" s="378"/>
      <c r="J283" s="378"/>
      <c r="K283" s="378"/>
      <c r="L283" s="378"/>
      <c r="M283" s="292">
        <f t="shared" si="9"/>
        <v>0</v>
      </c>
      <c r="N283" s="417"/>
      <c r="O283" s="417"/>
      <c r="P283" s="417"/>
    </row>
    <row r="284" spans="1:16" x14ac:dyDescent="0.25">
      <c r="A284" s="414"/>
      <c r="B284" s="420"/>
      <c r="C284" s="210">
        <f t="shared" si="8"/>
        <v>40029</v>
      </c>
      <c r="D284" s="378"/>
      <c r="E284" s="378"/>
      <c r="F284" s="378"/>
      <c r="G284" s="378"/>
      <c r="H284" s="378"/>
      <c r="I284" s="378"/>
      <c r="J284" s="378"/>
      <c r="K284" s="378"/>
      <c r="L284" s="378"/>
      <c r="M284" s="292">
        <f t="shared" si="9"/>
        <v>0</v>
      </c>
      <c r="N284" s="417"/>
      <c r="O284" s="417"/>
      <c r="P284" s="417"/>
    </row>
    <row r="285" spans="1:16" x14ac:dyDescent="0.25">
      <c r="A285" s="414"/>
      <c r="B285" s="420"/>
      <c r="C285" s="210">
        <f t="shared" si="8"/>
        <v>40030</v>
      </c>
      <c r="D285" s="378"/>
      <c r="E285" s="378"/>
      <c r="F285" s="378"/>
      <c r="G285" s="378"/>
      <c r="H285" s="378"/>
      <c r="I285" s="378"/>
      <c r="J285" s="378"/>
      <c r="K285" s="378"/>
      <c r="L285" s="378"/>
      <c r="M285" s="292">
        <f t="shared" si="9"/>
        <v>0</v>
      </c>
      <c r="N285" s="417"/>
      <c r="O285" s="417"/>
      <c r="P285" s="417"/>
    </row>
    <row r="286" spans="1:16" x14ac:dyDescent="0.25">
      <c r="A286" s="414"/>
      <c r="B286" s="420"/>
      <c r="C286" s="210">
        <f t="shared" si="8"/>
        <v>40031</v>
      </c>
      <c r="D286" s="378"/>
      <c r="E286" s="378"/>
      <c r="F286" s="378"/>
      <c r="G286" s="378"/>
      <c r="H286" s="378"/>
      <c r="I286" s="378"/>
      <c r="J286" s="378"/>
      <c r="K286" s="378"/>
      <c r="L286" s="378"/>
      <c r="M286" s="292">
        <f t="shared" si="9"/>
        <v>0</v>
      </c>
      <c r="N286" s="417"/>
      <c r="O286" s="417"/>
      <c r="P286" s="417"/>
    </row>
    <row r="287" spans="1:16" x14ac:dyDescent="0.25">
      <c r="A287" s="415"/>
      <c r="B287" s="421"/>
      <c r="C287" s="279">
        <f t="shared" si="8"/>
        <v>40032</v>
      </c>
      <c r="D287" s="379"/>
      <c r="E287" s="379"/>
      <c r="F287" s="379"/>
      <c r="G287" s="379"/>
      <c r="H287" s="379"/>
      <c r="I287" s="379"/>
      <c r="J287" s="379"/>
      <c r="K287" s="379"/>
      <c r="L287" s="379"/>
      <c r="M287" s="293">
        <f t="shared" si="9"/>
        <v>0</v>
      </c>
      <c r="N287" s="418"/>
      <c r="O287" s="418"/>
      <c r="P287" s="418"/>
    </row>
    <row r="288" spans="1:16" x14ac:dyDescent="0.25">
      <c r="A288" s="413">
        <v>41</v>
      </c>
      <c r="B288" s="419">
        <f>C291</f>
        <v>40036</v>
      </c>
      <c r="C288" s="209">
        <f t="shared" si="8"/>
        <v>40033</v>
      </c>
      <c r="D288" s="378"/>
      <c r="E288" s="380"/>
      <c r="F288" s="380"/>
      <c r="G288" s="380"/>
      <c r="H288" s="380"/>
      <c r="I288" s="380"/>
      <c r="J288" s="380"/>
      <c r="K288" s="380"/>
      <c r="L288" s="380"/>
      <c r="M288" s="297">
        <f t="shared" si="9"/>
        <v>0</v>
      </c>
      <c r="N288" s="416">
        <f>SUM(M288:M294)</f>
        <v>0</v>
      </c>
      <c r="O288" s="416">
        <f>IF(N288&lt;=(VLOOKUP(MONTH(B288),[0]!effrain_paddy,3,FALSE)),N288,(N288-VLOOKUP(MONTH(B288),[0]!effrain_paddy,3,FALSE))*(VLOOKUP(MONTH(B288),[0]!effrain_paddy,4,FALSE))+(VLOOKUP(MONTH(B288),[0]!effrain_paddy,3,FALSE)))</f>
        <v>0</v>
      </c>
      <c r="P288" s="416">
        <f>IF(N288&lt;=(VLOOKUP(MONTH(B288),[0]!effrain_upland,3,FALSE)),N288,(N288-VLOOKUP(MONTH(B288),[0]!effrain_upland,3,FALSE))*(VLOOKUP(MONTH(B288),[0]!effrain_upland,4,FALSE))+(VLOOKUP(MONTH(B288),[0]!effrain_upland,3,FALSE)))</f>
        <v>0</v>
      </c>
    </row>
    <row r="289" spans="1:16" x14ac:dyDescent="0.25">
      <c r="A289" s="414"/>
      <c r="B289" s="420"/>
      <c r="C289" s="210">
        <f t="shared" si="8"/>
        <v>40034</v>
      </c>
      <c r="D289" s="378"/>
      <c r="E289" s="378"/>
      <c r="F289" s="378"/>
      <c r="G289" s="378"/>
      <c r="H289" s="378"/>
      <c r="I289" s="378"/>
      <c r="J289" s="378"/>
      <c r="K289" s="378"/>
      <c r="L289" s="378"/>
      <c r="M289" s="292">
        <f t="shared" si="9"/>
        <v>0</v>
      </c>
      <c r="N289" s="417"/>
      <c r="O289" s="417"/>
      <c r="P289" s="417"/>
    </row>
    <row r="290" spans="1:16" x14ac:dyDescent="0.25">
      <c r="A290" s="414"/>
      <c r="B290" s="420"/>
      <c r="C290" s="210">
        <f t="shared" si="8"/>
        <v>40035</v>
      </c>
      <c r="D290" s="378"/>
      <c r="E290" s="378"/>
      <c r="F290" s="378"/>
      <c r="G290" s="378"/>
      <c r="H290" s="378"/>
      <c r="I290" s="378"/>
      <c r="J290" s="378"/>
      <c r="K290" s="378"/>
      <c r="L290" s="378"/>
      <c r="M290" s="292">
        <f t="shared" si="9"/>
        <v>0</v>
      </c>
      <c r="N290" s="417"/>
      <c r="O290" s="417"/>
      <c r="P290" s="417"/>
    </row>
    <row r="291" spans="1:16" x14ac:dyDescent="0.25">
      <c r="A291" s="414"/>
      <c r="B291" s="420"/>
      <c r="C291" s="210">
        <f t="shared" si="8"/>
        <v>40036</v>
      </c>
      <c r="D291" s="378"/>
      <c r="E291" s="378"/>
      <c r="F291" s="378"/>
      <c r="G291" s="378"/>
      <c r="H291" s="378"/>
      <c r="I291" s="378"/>
      <c r="J291" s="378"/>
      <c r="K291" s="378"/>
      <c r="L291" s="378"/>
      <c r="M291" s="292">
        <f t="shared" si="9"/>
        <v>0</v>
      </c>
      <c r="N291" s="417"/>
      <c r="O291" s="417"/>
      <c r="P291" s="417"/>
    </row>
    <row r="292" spans="1:16" x14ac:dyDescent="0.25">
      <c r="A292" s="414"/>
      <c r="B292" s="420"/>
      <c r="C292" s="210">
        <f t="shared" si="8"/>
        <v>40037</v>
      </c>
      <c r="D292" s="378"/>
      <c r="E292" s="378"/>
      <c r="F292" s="378"/>
      <c r="G292" s="378"/>
      <c r="H292" s="378"/>
      <c r="I292" s="378"/>
      <c r="J292" s="378"/>
      <c r="K292" s="378"/>
      <c r="L292" s="378"/>
      <c r="M292" s="292">
        <f t="shared" si="9"/>
        <v>0</v>
      </c>
      <c r="N292" s="417"/>
      <c r="O292" s="417"/>
      <c r="P292" s="417"/>
    </row>
    <row r="293" spans="1:16" x14ac:dyDescent="0.25">
      <c r="A293" s="414"/>
      <c r="B293" s="420"/>
      <c r="C293" s="210">
        <f t="shared" si="8"/>
        <v>40038</v>
      </c>
      <c r="D293" s="378"/>
      <c r="E293" s="378"/>
      <c r="F293" s="378"/>
      <c r="G293" s="378"/>
      <c r="H293" s="378"/>
      <c r="I293" s="378"/>
      <c r="J293" s="378"/>
      <c r="K293" s="378"/>
      <c r="L293" s="378"/>
      <c r="M293" s="292">
        <f t="shared" si="9"/>
        <v>0</v>
      </c>
      <c r="N293" s="417"/>
      <c r="O293" s="417"/>
      <c r="P293" s="417"/>
    </row>
    <row r="294" spans="1:16" x14ac:dyDescent="0.25">
      <c r="A294" s="415"/>
      <c r="B294" s="421"/>
      <c r="C294" s="279">
        <f t="shared" si="8"/>
        <v>40039</v>
      </c>
      <c r="D294" s="379"/>
      <c r="E294" s="379"/>
      <c r="F294" s="379"/>
      <c r="G294" s="379"/>
      <c r="H294" s="379"/>
      <c r="I294" s="379"/>
      <c r="J294" s="379"/>
      <c r="K294" s="379"/>
      <c r="L294" s="379"/>
      <c r="M294" s="293">
        <f t="shared" si="9"/>
        <v>0</v>
      </c>
      <c r="N294" s="418"/>
      <c r="O294" s="418"/>
      <c r="P294" s="418"/>
    </row>
    <row r="295" spans="1:16" x14ac:dyDescent="0.25">
      <c r="A295" s="413">
        <v>42</v>
      </c>
      <c r="B295" s="419">
        <f>C298</f>
        <v>40043</v>
      </c>
      <c r="C295" s="209">
        <f t="shared" si="8"/>
        <v>40040</v>
      </c>
      <c r="D295" s="378"/>
      <c r="E295" s="380"/>
      <c r="F295" s="380"/>
      <c r="G295" s="380"/>
      <c r="H295" s="380"/>
      <c r="I295" s="380"/>
      <c r="J295" s="380"/>
      <c r="K295" s="380"/>
      <c r="L295" s="380"/>
      <c r="M295" s="297">
        <f t="shared" si="9"/>
        <v>0</v>
      </c>
      <c r="N295" s="416">
        <f>SUM(M295:M301)</f>
        <v>0</v>
      </c>
      <c r="O295" s="416">
        <f>IF(N295&lt;=(VLOOKUP(MONTH(B295),[0]!effrain_paddy,3,FALSE)),N295,(N295-VLOOKUP(MONTH(B295),[0]!effrain_paddy,3,FALSE))*(VLOOKUP(MONTH(B295),[0]!effrain_paddy,4,FALSE))+(VLOOKUP(MONTH(B295),[0]!effrain_paddy,3,FALSE)))</f>
        <v>0</v>
      </c>
      <c r="P295" s="416">
        <f>IF(N295&lt;=(VLOOKUP(MONTH(B295),[0]!effrain_upland,3,FALSE)),N295,(N295-VLOOKUP(MONTH(B295),[0]!effrain_upland,3,FALSE))*(VLOOKUP(MONTH(B295),[0]!effrain_upland,4,FALSE))+(VLOOKUP(MONTH(B295),[0]!effrain_upland,3,FALSE)))</f>
        <v>0</v>
      </c>
    </row>
    <row r="296" spans="1:16" x14ac:dyDescent="0.25">
      <c r="A296" s="414"/>
      <c r="B296" s="420"/>
      <c r="C296" s="210">
        <f t="shared" si="8"/>
        <v>40041</v>
      </c>
      <c r="D296" s="378"/>
      <c r="E296" s="378"/>
      <c r="F296" s="378"/>
      <c r="G296" s="378"/>
      <c r="H296" s="378"/>
      <c r="I296" s="378"/>
      <c r="J296" s="378"/>
      <c r="K296" s="378"/>
      <c r="L296" s="378"/>
      <c r="M296" s="292">
        <f t="shared" si="9"/>
        <v>0</v>
      </c>
      <c r="N296" s="417"/>
      <c r="O296" s="417"/>
      <c r="P296" s="417"/>
    </row>
    <row r="297" spans="1:16" x14ac:dyDescent="0.25">
      <c r="A297" s="414"/>
      <c r="B297" s="420"/>
      <c r="C297" s="210">
        <f t="shared" si="8"/>
        <v>40042</v>
      </c>
      <c r="D297" s="378"/>
      <c r="E297" s="378"/>
      <c r="F297" s="378"/>
      <c r="G297" s="378"/>
      <c r="H297" s="378"/>
      <c r="I297" s="378"/>
      <c r="J297" s="378"/>
      <c r="K297" s="378"/>
      <c r="L297" s="378"/>
      <c r="M297" s="292">
        <f t="shared" si="9"/>
        <v>0</v>
      </c>
      <c r="N297" s="417"/>
      <c r="O297" s="417"/>
      <c r="P297" s="417"/>
    </row>
    <row r="298" spans="1:16" x14ac:dyDescent="0.25">
      <c r="A298" s="414"/>
      <c r="B298" s="420"/>
      <c r="C298" s="210">
        <f t="shared" si="8"/>
        <v>40043</v>
      </c>
      <c r="D298" s="378"/>
      <c r="E298" s="378"/>
      <c r="F298" s="378"/>
      <c r="G298" s="378"/>
      <c r="H298" s="378"/>
      <c r="I298" s="378"/>
      <c r="J298" s="378"/>
      <c r="K298" s="378"/>
      <c r="L298" s="378"/>
      <c r="M298" s="292">
        <f t="shared" si="9"/>
        <v>0</v>
      </c>
      <c r="N298" s="417"/>
      <c r="O298" s="417"/>
      <c r="P298" s="417"/>
    </row>
    <row r="299" spans="1:16" x14ac:dyDescent="0.25">
      <c r="A299" s="414"/>
      <c r="B299" s="420"/>
      <c r="C299" s="210">
        <f t="shared" si="8"/>
        <v>40044</v>
      </c>
      <c r="D299" s="378"/>
      <c r="E299" s="378"/>
      <c r="F299" s="378"/>
      <c r="G299" s="378"/>
      <c r="H299" s="378"/>
      <c r="I299" s="378"/>
      <c r="J299" s="378"/>
      <c r="K299" s="378"/>
      <c r="L299" s="378"/>
      <c r="M299" s="292">
        <f t="shared" si="9"/>
        <v>0</v>
      </c>
      <c r="N299" s="417"/>
      <c r="O299" s="417"/>
      <c r="P299" s="417"/>
    </row>
    <row r="300" spans="1:16" x14ac:dyDescent="0.25">
      <c r="A300" s="414"/>
      <c r="B300" s="420"/>
      <c r="C300" s="210">
        <f t="shared" si="8"/>
        <v>40045</v>
      </c>
      <c r="D300" s="378"/>
      <c r="E300" s="378"/>
      <c r="F300" s="378"/>
      <c r="G300" s="378"/>
      <c r="H300" s="378"/>
      <c r="I300" s="378"/>
      <c r="J300" s="378"/>
      <c r="K300" s="378"/>
      <c r="L300" s="378"/>
      <c r="M300" s="292">
        <f t="shared" si="9"/>
        <v>0</v>
      </c>
      <c r="N300" s="417"/>
      <c r="O300" s="417"/>
      <c r="P300" s="417"/>
    </row>
    <row r="301" spans="1:16" x14ac:dyDescent="0.25">
      <c r="A301" s="415"/>
      <c r="B301" s="421"/>
      <c r="C301" s="279">
        <f t="shared" si="8"/>
        <v>40046</v>
      </c>
      <c r="D301" s="379"/>
      <c r="E301" s="379"/>
      <c r="F301" s="379"/>
      <c r="G301" s="379"/>
      <c r="H301" s="379"/>
      <c r="I301" s="379"/>
      <c r="J301" s="379"/>
      <c r="K301" s="379"/>
      <c r="L301" s="379"/>
      <c r="M301" s="293">
        <f t="shared" si="9"/>
        <v>0</v>
      </c>
      <c r="N301" s="418"/>
      <c r="O301" s="418"/>
      <c r="P301" s="418"/>
    </row>
    <row r="302" spans="1:16" x14ac:dyDescent="0.25">
      <c r="A302" s="413">
        <v>43</v>
      </c>
      <c r="B302" s="419">
        <f>C305</f>
        <v>40050</v>
      </c>
      <c r="C302" s="209">
        <f t="shared" si="8"/>
        <v>40047</v>
      </c>
      <c r="D302" s="378"/>
      <c r="E302" s="380"/>
      <c r="F302" s="380"/>
      <c r="G302" s="380"/>
      <c r="H302" s="380"/>
      <c r="I302" s="380"/>
      <c r="J302" s="380"/>
      <c r="K302" s="380"/>
      <c r="L302" s="380"/>
      <c r="M302" s="297">
        <f t="shared" si="9"/>
        <v>0</v>
      </c>
      <c r="N302" s="416">
        <f>SUM(M302:M308)</f>
        <v>0</v>
      </c>
      <c r="O302" s="416">
        <f>IF(N302&lt;=(VLOOKUP(MONTH(B302),[0]!effrain_paddy,3,FALSE)),N302,(N302-VLOOKUP(MONTH(B302),[0]!effrain_paddy,3,FALSE))*(VLOOKUP(MONTH(B302),[0]!effrain_paddy,4,FALSE))+(VLOOKUP(MONTH(B302),[0]!effrain_paddy,3,FALSE)))</f>
        <v>0</v>
      </c>
      <c r="P302" s="416">
        <f>IF(N302&lt;=(VLOOKUP(MONTH(B302),[0]!effrain_upland,3,FALSE)),N302,(N302-VLOOKUP(MONTH(B302),[0]!effrain_upland,3,FALSE))*(VLOOKUP(MONTH(B302),[0]!effrain_upland,4,FALSE))+(VLOOKUP(MONTH(B302),[0]!effrain_upland,3,FALSE)))</f>
        <v>0</v>
      </c>
    </row>
    <row r="303" spans="1:16" x14ac:dyDescent="0.25">
      <c r="A303" s="414"/>
      <c r="B303" s="420"/>
      <c r="C303" s="210">
        <f t="shared" si="8"/>
        <v>40048</v>
      </c>
      <c r="D303" s="378"/>
      <c r="E303" s="378"/>
      <c r="F303" s="378"/>
      <c r="G303" s="378"/>
      <c r="H303" s="378"/>
      <c r="I303" s="378"/>
      <c r="J303" s="378"/>
      <c r="K303" s="378"/>
      <c r="L303" s="378"/>
      <c r="M303" s="292">
        <f t="shared" si="9"/>
        <v>0</v>
      </c>
      <c r="N303" s="417"/>
      <c r="O303" s="417"/>
      <c r="P303" s="417"/>
    </row>
    <row r="304" spans="1:16" x14ac:dyDescent="0.25">
      <c r="A304" s="414"/>
      <c r="B304" s="420"/>
      <c r="C304" s="210">
        <f t="shared" si="8"/>
        <v>40049</v>
      </c>
      <c r="D304" s="378"/>
      <c r="E304" s="378"/>
      <c r="F304" s="378"/>
      <c r="G304" s="378"/>
      <c r="H304" s="378"/>
      <c r="I304" s="378"/>
      <c r="J304" s="378"/>
      <c r="K304" s="378"/>
      <c r="L304" s="378"/>
      <c r="M304" s="292">
        <f t="shared" si="9"/>
        <v>0</v>
      </c>
      <c r="N304" s="417"/>
      <c r="O304" s="417"/>
      <c r="P304" s="417"/>
    </row>
    <row r="305" spans="1:16" x14ac:dyDescent="0.25">
      <c r="A305" s="414"/>
      <c r="B305" s="420"/>
      <c r="C305" s="210">
        <f t="shared" si="8"/>
        <v>40050</v>
      </c>
      <c r="D305" s="378"/>
      <c r="E305" s="378"/>
      <c r="F305" s="378"/>
      <c r="G305" s="378"/>
      <c r="H305" s="378"/>
      <c r="I305" s="378"/>
      <c r="J305" s="378"/>
      <c r="K305" s="378"/>
      <c r="L305" s="378"/>
      <c r="M305" s="292">
        <f t="shared" si="9"/>
        <v>0</v>
      </c>
      <c r="N305" s="417"/>
      <c r="O305" s="417"/>
      <c r="P305" s="417"/>
    </row>
    <row r="306" spans="1:16" x14ac:dyDescent="0.25">
      <c r="A306" s="414"/>
      <c r="B306" s="420"/>
      <c r="C306" s="210">
        <f t="shared" si="8"/>
        <v>40051</v>
      </c>
      <c r="D306" s="378"/>
      <c r="E306" s="378"/>
      <c r="F306" s="378"/>
      <c r="G306" s="378"/>
      <c r="H306" s="378"/>
      <c r="I306" s="378"/>
      <c r="J306" s="378"/>
      <c r="K306" s="378"/>
      <c r="L306" s="378"/>
      <c r="M306" s="292">
        <f t="shared" si="9"/>
        <v>0</v>
      </c>
      <c r="N306" s="417"/>
      <c r="O306" s="417"/>
      <c r="P306" s="417"/>
    </row>
    <row r="307" spans="1:16" x14ac:dyDescent="0.25">
      <c r="A307" s="414"/>
      <c r="B307" s="420"/>
      <c r="C307" s="210">
        <f t="shared" si="8"/>
        <v>40052</v>
      </c>
      <c r="D307" s="378"/>
      <c r="E307" s="378"/>
      <c r="F307" s="378"/>
      <c r="G307" s="378"/>
      <c r="H307" s="378"/>
      <c r="I307" s="378"/>
      <c r="J307" s="378"/>
      <c r="K307" s="378"/>
      <c r="L307" s="378"/>
      <c r="M307" s="292">
        <f t="shared" si="9"/>
        <v>0</v>
      </c>
      <c r="N307" s="417"/>
      <c r="O307" s="417"/>
      <c r="P307" s="417"/>
    </row>
    <row r="308" spans="1:16" x14ac:dyDescent="0.25">
      <c r="A308" s="415"/>
      <c r="B308" s="421"/>
      <c r="C308" s="279">
        <f t="shared" si="8"/>
        <v>40053</v>
      </c>
      <c r="D308" s="379"/>
      <c r="E308" s="379"/>
      <c r="F308" s="379"/>
      <c r="G308" s="379"/>
      <c r="H308" s="379"/>
      <c r="I308" s="379"/>
      <c r="J308" s="379"/>
      <c r="K308" s="379"/>
      <c r="L308" s="379"/>
      <c r="M308" s="293">
        <f t="shared" si="9"/>
        <v>0</v>
      </c>
      <c r="N308" s="418"/>
      <c r="O308" s="418"/>
      <c r="P308" s="418"/>
    </row>
    <row r="309" spans="1:16" x14ac:dyDescent="0.25">
      <c r="A309" s="413">
        <v>44</v>
      </c>
      <c r="B309" s="419">
        <f>C312</f>
        <v>40057</v>
      </c>
      <c r="C309" s="209">
        <f t="shared" si="8"/>
        <v>40054</v>
      </c>
      <c r="D309" s="378"/>
      <c r="E309" s="380"/>
      <c r="F309" s="380"/>
      <c r="G309" s="380"/>
      <c r="H309" s="380"/>
      <c r="I309" s="380"/>
      <c r="J309" s="380"/>
      <c r="K309" s="380"/>
      <c r="L309" s="380"/>
      <c r="M309" s="297">
        <f t="shared" si="9"/>
        <v>0</v>
      </c>
      <c r="N309" s="416">
        <f>SUM(M309:M315)</f>
        <v>0</v>
      </c>
      <c r="O309" s="416">
        <f>IF(N309&lt;=(VLOOKUP(MONTH(B309),[0]!effrain_paddy,3,FALSE)),N309,(N309-VLOOKUP(MONTH(B309),[0]!effrain_paddy,3,FALSE))*(VLOOKUP(MONTH(B309),[0]!effrain_paddy,4,FALSE))+(VLOOKUP(MONTH(B309),[0]!effrain_paddy,3,FALSE)))</f>
        <v>0</v>
      </c>
      <c r="P309" s="416">
        <f>IF(N309&lt;=(VLOOKUP(MONTH(B309),[0]!effrain_upland,3,FALSE)),N309,(N309-VLOOKUP(MONTH(B309),[0]!effrain_upland,3,FALSE))*(VLOOKUP(MONTH(B309),[0]!effrain_upland,4,FALSE))+(VLOOKUP(MONTH(B309),[0]!effrain_upland,3,FALSE)))</f>
        <v>0</v>
      </c>
    </row>
    <row r="310" spans="1:16" x14ac:dyDescent="0.25">
      <c r="A310" s="414"/>
      <c r="B310" s="420"/>
      <c r="C310" s="210">
        <f t="shared" si="8"/>
        <v>40055</v>
      </c>
      <c r="D310" s="378"/>
      <c r="E310" s="378"/>
      <c r="F310" s="378"/>
      <c r="G310" s="378"/>
      <c r="H310" s="378"/>
      <c r="I310" s="378"/>
      <c r="J310" s="378"/>
      <c r="K310" s="378"/>
      <c r="L310" s="378"/>
      <c r="M310" s="292">
        <f t="shared" si="9"/>
        <v>0</v>
      </c>
      <c r="N310" s="417"/>
      <c r="O310" s="417"/>
      <c r="P310" s="417"/>
    </row>
    <row r="311" spans="1:16" x14ac:dyDescent="0.25">
      <c r="A311" s="414"/>
      <c r="B311" s="420"/>
      <c r="C311" s="210">
        <f t="shared" si="8"/>
        <v>40056</v>
      </c>
      <c r="D311" s="378"/>
      <c r="E311" s="378"/>
      <c r="F311" s="378"/>
      <c r="G311" s="378"/>
      <c r="H311" s="378"/>
      <c r="I311" s="378"/>
      <c r="J311" s="378"/>
      <c r="K311" s="378"/>
      <c r="L311" s="378"/>
      <c r="M311" s="292">
        <f t="shared" si="9"/>
        <v>0</v>
      </c>
      <c r="N311" s="417"/>
      <c r="O311" s="417"/>
      <c r="P311" s="417"/>
    </row>
    <row r="312" spans="1:16" x14ac:dyDescent="0.25">
      <c r="A312" s="414"/>
      <c r="B312" s="420"/>
      <c r="C312" s="210">
        <f t="shared" si="8"/>
        <v>40057</v>
      </c>
      <c r="D312" s="378"/>
      <c r="E312" s="378"/>
      <c r="F312" s="378"/>
      <c r="G312" s="378"/>
      <c r="H312" s="378"/>
      <c r="I312" s="378"/>
      <c r="J312" s="378"/>
      <c r="K312" s="378"/>
      <c r="L312" s="378"/>
      <c r="M312" s="292">
        <f t="shared" si="9"/>
        <v>0</v>
      </c>
      <c r="N312" s="417"/>
      <c r="O312" s="417"/>
      <c r="P312" s="417"/>
    </row>
    <row r="313" spans="1:16" x14ac:dyDescent="0.25">
      <c r="A313" s="414"/>
      <c r="B313" s="420"/>
      <c r="C313" s="210">
        <f t="shared" si="8"/>
        <v>40058</v>
      </c>
      <c r="D313" s="378"/>
      <c r="E313" s="378"/>
      <c r="F313" s="378"/>
      <c r="G313" s="378"/>
      <c r="H313" s="378"/>
      <c r="I313" s="378"/>
      <c r="J313" s="378"/>
      <c r="K313" s="378"/>
      <c r="L313" s="378"/>
      <c r="M313" s="292">
        <f t="shared" si="9"/>
        <v>0</v>
      </c>
      <c r="N313" s="417"/>
      <c r="O313" s="417"/>
      <c r="P313" s="417"/>
    </row>
    <row r="314" spans="1:16" x14ac:dyDescent="0.25">
      <c r="A314" s="414"/>
      <c r="B314" s="420"/>
      <c r="C314" s="210">
        <f t="shared" si="8"/>
        <v>40059</v>
      </c>
      <c r="D314" s="378"/>
      <c r="E314" s="378"/>
      <c r="F314" s="378"/>
      <c r="G314" s="378"/>
      <c r="H314" s="378"/>
      <c r="I314" s="378"/>
      <c r="J314" s="378"/>
      <c r="K314" s="378"/>
      <c r="L314" s="378"/>
      <c r="M314" s="292">
        <f t="shared" si="9"/>
        <v>0</v>
      </c>
      <c r="N314" s="417"/>
      <c r="O314" s="417"/>
      <c r="P314" s="417"/>
    </row>
    <row r="315" spans="1:16" x14ac:dyDescent="0.25">
      <c r="A315" s="415"/>
      <c r="B315" s="421"/>
      <c r="C315" s="279">
        <f t="shared" si="8"/>
        <v>40060</v>
      </c>
      <c r="D315" s="379"/>
      <c r="E315" s="379"/>
      <c r="F315" s="379"/>
      <c r="G315" s="379"/>
      <c r="H315" s="379"/>
      <c r="I315" s="379"/>
      <c r="J315" s="379"/>
      <c r="K315" s="379"/>
      <c r="L315" s="379"/>
      <c r="M315" s="293">
        <f t="shared" si="9"/>
        <v>0</v>
      </c>
      <c r="N315" s="418"/>
      <c r="O315" s="418"/>
      <c r="P315" s="418"/>
    </row>
    <row r="316" spans="1:16" x14ac:dyDescent="0.25">
      <c r="A316" s="413">
        <v>45</v>
      </c>
      <c r="B316" s="419">
        <f>C319</f>
        <v>40064</v>
      </c>
      <c r="C316" s="209">
        <f t="shared" si="8"/>
        <v>40061</v>
      </c>
      <c r="D316" s="378"/>
      <c r="E316" s="380"/>
      <c r="F316" s="380"/>
      <c r="G316" s="380"/>
      <c r="H316" s="380"/>
      <c r="I316" s="380"/>
      <c r="J316" s="380"/>
      <c r="K316" s="380"/>
      <c r="L316" s="380"/>
      <c r="M316" s="297">
        <f t="shared" si="9"/>
        <v>0</v>
      </c>
      <c r="N316" s="416">
        <f>SUM(M316:M322)</f>
        <v>0</v>
      </c>
      <c r="O316" s="416">
        <f>IF(N316&lt;=(VLOOKUP(MONTH(B316),[0]!effrain_paddy,3,FALSE)),N316,(N316-VLOOKUP(MONTH(B316),[0]!effrain_paddy,3,FALSE))*(VLOOKUP(MONTH(B316),[0]!effrain_paddy,4,FALSE))+(VLOOKUP(MONTH(B316),[0]!effrain_paddy,3,FALSE)))</f>
        <v>0</v>
      </c>
      <c r="P316" s="416">
        <f>IF(N316&lt;=(VLOOKUP(MONTH(B316),[0]!effrain_upland,3,FALSE)),N316,(N316-VLOOKUP(MONTH(B316),[0]!effrain_upland,3,FALSE))*(VLOOKUP(MONTH(B316),[0]!effrain_upland,4,FALSE))+(VLOOKUP(MONTH(B316),[0]!effrain_upland,3,FALSE)))</f>
        <v>0</v>
      </c>
    </row>
    <row r="317" spans="1:16" x14ac:dyDescent="0.25">
      <c r="A317" s="414"/>
      <c r="B317" s="420"/>
      <c r="C317" s="210">
        <f t="shared" si="8"/>
        <v>40062</v>
      </c>
      <c r="D317" s="378"/>
      <c r="E317" s="378"/>
      <c r="F317" s="378"/>
      <c r="G317" s="378"/>
      <c r="H317" s="378"/>
      <c r="I317" s="378"/>
      <c r="J317" s="378"/>
      <c r="K317" s="378"/>
      <c r="L317" s="378"/>
      <c r="M317" s="292">
        <f t="shared" si="9"/>
        <v>0</v>
      </c>
      <c r="N317" s="417"/>
      <c r="O317" s="417"/>
      <c r="P317" s="417"/>
    </row>
    <row r="318" spans="1:16" x14ac:dyDescent="0.25">
      <c r="A318" s="414"/>
      <c r="B318" s="420"/>
      <c r="C318" s="210">
        <f t="shared" si="8"/>
        <v>40063</v>
      </c>
      <c r="D318" s="378"/>
      <c r="E318" s="378"/>
      <c r="F318" s="378"/>
      <c r="G318" s="378"/>
      <c r="H318" s="378"/>
      <c r="I318" s="378"/>
      <c r="J318" s="378"/>
      <c r="K318" s="378"/>
      <c r="L318" s="378"/>
      <c r="M318" s="292">
        <f t="shared" si="9"/>
        <v>0</v>
      </c>
      <c r="N318" s="417"/>
      <c r="O318" s="417"/>
      <c r="P318" s="417"/>
    </row>
    <row r="319" spans="1:16" x14ac:dyDescent="0.25">
      <c r="A319" s="414"/>
      <c r="B319" s="420"/>
      <c r="C319" s="210">
        <f t="shared" si="8"/>
        <v>40064</v>
      </c>
      <c r="D319" s="378"/>
      <c r="E319" s="378"/>
      <c r="F319" s="378"/>
      <c r="G319" s="378"/>
      <c r="H319" s="378"/>
      <c r="I319" s="378"/>
      <c r="J319" s="378"/>
      <c r="K319" s="378"/>
      <c r="L319" s="378"/>
      <c r="M319" s="292">
        <f t="shared" si="9"/>
        <v>0</v>
      </c>
      <c r="N319" s="417"/>
      <c r="O319" s="417"/>
      <c r="P319" s="417"/>
    </row>
    <row r="320" spans="1:16" x14ac:dyDescent="0.25">
      <c r="A320" s="414"/>
      <c r="B320" s="420"/>
      <c r="C320" s="210">
        <f t="shared" si="8"/>
        <v>40065</v>
      </c>
      <c r="D320" s="378"/>
      <c r="E320" s="378"/>
      <c r="F320" s="378"/>
      <c r="G320" s="378"/>
      <c r="H320" s="378"/>
      <c r="I320" s="378"/>
      <c r="J320" s="378"/>
      <c r="K320" s="378"/>
      <c r="L320" s="378"/>
      <c r="M320" s="292">
        <f t="shared" si="9"/>
        <v>0</v>
      </c>
      <c r="N320" s="417"/>
      <c r="O320" s="417"/>
      <c r="P320" s="417"/>
    </row>
    <row r="321" spans="1:16" x14ac:dyDescent="0.25">
      <c r="A321" s="414"/>
      <c r="B321" s="420"/>
      <c r="C321" s="210">
        <f t="shared" si="8"/>
        <v>40066</v>
      </c>
      <c r="D321" s="378"/>
      <c r="E321" s="378"/>
      <c r="F321" s="378"/>
      <c r="G321" s="378"/>
      <c r="H321" s="378"/>
      <c r="I321" s="378"/>
      <c r="J321" s="378"/>
      <c r="K321" s="378"/>
      <c r="L321" s="378"/>
      <c r="M321" s="292">
        <f t="shared" si="9"/>
        <v>0</v>
      </c>
      <c r="N321" s="417"/>
      <c r="O321" s="417"/>
      <c r="P321" s="417"/>
    </row>
    <row r="322" spans="1:16" x14ac:dyDescent="0.25">
      <c r="A322" s="415"/>
      <c r="B322" s="421"/>
      <c r="C322" s="279">
        <f t="shared" si="8"/>
        <v>40067</v>
      </c>
      <c r="D322" s="379"/>
      <c r="E322" s="379"/>
      <c r="F322" s="379"/>
      <c r="G322" s="379"/>
      <c r="H322" s="379"/>
      <c r="I322" s="379"/>
      <c r="J322" s="379"/>
      <c r="K322" s="379"/>
      <c r="L322" s="379"/>
      <c r="M322" s="293">
        <f t="shared" si="9"/>
        <v>0</v>
      </c>
      <c r="N322" s="418"/>
      <c r="O322" s="418"/>
      <c r="P322" s="418"/>
    </row>
    <row r="323" spans="1:16" x14ac:dyDescent="0.25">
      <c r="A323" s="413">
        <v>46</v>
      </c>
      <c r="B323" s="419">
        <f>C326</f>
        <v>40071</v>
      </c>
      <c r="C323" s="209">
        <f t="shared" si="8"/>
        <v>40068</v>
      </c>
      <c r="D323" s="378"/>
      <c r="E323" s="380"/>
      <c r="F323" s="380"/>
      <c r="G323" s="380"/>
      <c r="H323" s="380"/>
      <c r="I323" s="380"/>
      <c r="J323" s="380"/>
      <c r="K323" s="380"/>
      <c r="L323" s="380"/>
      <c r="M323" s="297">
        <f t="shared" si="9"/>
        <v>0</v>
      </c>
      <c r="N323" s="416">
        <f>SUM(M323:M329)</f>
        <v>0</v>
      </c>
      <c r="O323" s="416">
        <f>IF(N323&lt;=(VLOOKUP(MONTH(B323),[0]!effrain_paddy,3,FALSE)),N323,(N323-VLOOKUP(MONTH(B323),[0]!effrain_paddy,3,FALSE))*(VLOOKUP(MONTH(B323),[0]!effrain_paddy,4,FALSE))+(VLOOKUP(MONTH(B323),[0]!effrain_paddy,3,FALSE)))</f>
        <v>0</v>
      </c>
      <c r="P323" s="416">
        <f>IF(N323&lt;=(VLOOKUP(MONTH(B323),[0]!effrain_upland,3,FALSE)),N323,(N323-VLOOKUP(MONTH(B323),[0]!effrain_upland,3,FALSE))*(VLOOKUP(MONTH(B323),[0]!effrain_upland,4,FALSE))+(VLOOKUP(MONTH(B323),[0]!effrain_upland,3,FALSE)))</f>
        <v>0</v>
      </c>
    </row>
    <row r="324" spans="1:16" x14ac:dyDescent="0.25">
      <c r="A324" s="414"/>
      <c r="B324" s="420"/>
      <c r="C324" s="210">
        <f t="shared" si="8"/>
        <v>40069</v>
      </c>
      <c r="D324" s="378"/>
      <c r="E324" s="378"/>
      <c r="F324" s="378"/>
      <c r="G324" s="378"/>
      <c r="H324" s="378"/>
      <c r="I324" s="378"/>
      <c r="J324" s="378"/>
      <c r="K324" s="378"/>
      <c r="L324" s="378"/>
      <c r="M324" s="292">
        <f t="shared" si="9"/>
        <v>0</v>
      </c>
      <c r="N324" s="417"/>
      <c r="O324" s="417"/>
      <c r="P324" s="417"/>
    </row>
    <row r="325" spans="1:16" x14ac:dyDescent="0.25">
      <c r="A325" s="414"/>
      <c r="B325" s="420"/>
      <c r="C325" s="210">
        <f t="shared" si="8"/>
        <v>40070</v>
      </c>
      <c r="D325" s="378"/>
      <c r="E325" s="378"/>
      <c r="F325" s="378"/>
      <c r="G325" s="378"/>
      <c r="H325" s="378"/>
      <c r="I325" s="378"/>
      <c r="J325" s="378"/>
      <c r="K325" s="378"/>
      <c r="L325" s="378"/>
      <c r="M325" s="292">
        <f t="shared" si="9"/>
        <v>0</v>
      </c>
      <c r="N325" s="417"/>
      <c r="O325" s="417"/>
      <c r="P325" s="417"/>
    </row>
    <row r="326" spans="1:16" x14ac:dyDescent="0.25">
      <c r="A326" s="414"/>
      <c r="B326" s="420"/>
      <c r="C326" s="210">
        <f t="shared" si="8"/>
        <v>40071</v>
      </c>
      <c r="D326" s="378"/>
      <c r="E326" s="378"/>
      <c r="F326" s="378"/>
      <c r="G326" s="378"/>
      <c r="H326" s="378"/>
      <c r="I326" s="378"/>
      <c r="J326" s="378"/>
      <c r="K326" s="378"/>
      <c r="L326" s="378"/>
      <c r="M326" s="292">
        <f t="shared" si="9"/>
        <v>0</v>
      </c>
      <c r="N326" s="417"/>
      <c r="O326" s="417"/>
      <c r="P326" s="417"/>
    </row>
    <row r="327" spans="1:16" x14ac:dyDescent="0.25">
      <c r="A327" s="414"/>
      <c r="B327" s="420"/>
      <c r="C327" s="210">
        <f t="shared" si="8"/>
        <v>40072</v>
      </c>
      <c r="D327" s="378"/>
      <c r="E327" s="378"/>
      <c r="F327" s="378"/>
      <c r="G327" s="378"/>
      <c r="H327" s="378"/>
      <c r="I327" s="378"/>
      <c r="J327" s="378"/>
      <c r="K327" s="378"/>
      <c r="L327" s="378"/>
      <c r="M327" s="292">
        <f t="shared" si="9"/>
        <v>0</v>
      </c>
      <c r="N327" s="417"/>
      <c r="O327" s="417"/>
      <c r="P327" s="417"/>
    </row>
    <row r="328" spans="1:16" x14ac:dyDescent="0.25">
      <c r="A328" s="414"/>
      <c r="B328" s="420"/>
      <c r="C328" s="210">
        <f t="shared" si="8"/>
        <v>40073</v>
      </c>
      <c r="D328" s="378"/>
      <c r="E328" s="378"/>
      <c r="F328" s="378"/>
      <c r="G328" s="378"/>
      <c r="H328" s="378"/>
      <c r="I328" s="378"/>
      <c r="J328" s="378"/>
      <c r="K328" s="378"/>
      <c r="L328" s="378"/>
      <c r="M328" s="292">
        <f t="shared" si="9"/>
        <v>0</v>
      </c>
      <c r="N328" s="417"/>
      <c r="O328" s="417"/>
      <c r="P328" s="417"/>
    </row>
    <row r="329" spans="1:16" x14ac:dyDescent="0.25">
      <c r="A329" s="415"/>
      <c r="B329" s="421"/>
      <c r="C329" s="279">
        <f t="shared" ref="C329:C372" si="10">+C328+1</f>
        <v>40074</v>
      </c>
      <c r="D329" s="379"/>
      <c r="E329" s="379"/>
      <c r="F329" s="379"/>
      <c r="G329" s="379"/>
      <c r="H329" s="379"/>
      <c r="I329" s="379"/>
      <c r="J329" s="379"/>
      <c r="K329" s="379"/>
      <c r="L329" s="379"/>
      <c r="M329" s="293">
        <f t="shared" ref="M329:M372" si="11">(D329*$D$7+E329*$E$7+F329*$F$7+G329*$G$7+H329*$H$7+I329*$I$7+J329*$J$7+K329*$K$7+L329*$L$7)</f>
        <v>0</v>
      </c>
      <c r="N329" s="418"/>
      <c r="O329" s="418"/>
      <c r="P329" s="418"/>
    </row>
    <row r="330" spans="1:16" x14ac:dyDescent="0.25">
      <c r="A330" s="413">
        <v>47</v>
      </c>
      <c r="B330" s="419">
        <f>C333</f>
        <v>40078</v>
      </c>
      <c r="C330" s="209">
        <f t="shared" si="10"/>
        <v>40075</v>
      </c>
      <c r="D330" s="378"/>
      <c r="E330" s="380"/>
      <c r="F330" s="380"/>
      <c r="G330" s="380"/>
      <c r="H330" s="380"/>
      <c r="I330" s="380"/>
      <c r="J330" s="380"/>
      <c r="K330" s="380"/>
      <c r="L330" s="380"/>
      <c r="M330" s="297">
        <f t="shared" si="11"/>
        <v>0</v>
      </c>
      <c r="N330" s="416">
        <f>SUM(M330:M336)</f>
        <v>0</v>
      </c>
      <c r="O330" s="416">
        <f>IF(N330&lt;=(VLOOKUP(MONTH(B330),[0]!effrain_paddy,3,FALSE)),N330,(N330-VLOOKUP(MONTH(B330),[0]!effrain_paddy,3,FALSE))*(VLOOKUP(MONTH(B330),[0]!effrain_paddy,4,FALSE))+(VLOOKUP(MONTH(B330),[0]!effrain_paddy,3,FALSE)))</f>
        <v>0</v>
      </c>
      <c r="P330" s="416">
        <f>IF(N330&lt;=(VLOOKUP(MONTH(B330),[0]!effrain_upland,3,FALSE)),N330,(N330-VLOOKUP(MONTH(B330),[0]!effrain_upland,3,FALSE))*(VLOOKUP(MONTH(B330),[0]!effrain_upland,4,FALSE))+(VLOOKUP(MONTH(B330),[0]!effrain_upland,3,FALSE)))</f>
        <v>0</v>
      </c>
    </row>
    <row r="331" spans="1:16" x14ac:dyDescent="0.25">
      <c r="A331" s="414"/>
      <c r="B331" s="420"/>
      <c r="C331" s="210">
        <f t="shared" si="10"/>
        <v>40076</v>
      </c>
      <c r="D331" s="378"/>
      <c r="E331" s="378"/>
      <c r="F331" s="378"/>
      <c r="G331" s="378"/>
      <c r="H331" s="378"/>
      <c r="I331" s="378"/>
      <c r="J331" s="378"/>
      <c r="K331" s="378"/>
      <c r="L331" s="378"/>
      <c r="M331" s="292">
        <f t="shared" si="11"/>
        <v>0</v>
      </c>
      <c r="N331" s="417"/>
      <c r="O331" s="417"/>
      <c r="P331" s="417"/>
    </row>
    <row r="332" spans="1:16" x14ac:dyDescent="0.25">
      <c r="A332" s="414"/>
      <c r="B332" s="420"/>
      <c r="C332" s="210">
        <f t="shared" si="10"/>
        <v>40077</v>
      </c>
      <c r="D332" s="378"/>
      <c r="E332" s="378"/>
      <c r="F332" s="378"/>
      <c r="G332" s="378"/>
      <c r="H332" s="378"/>
      <c r="I332" s="378"/>
      <c r="J332" s="378"/>
      <c r="K332" s="378"/>
      <c r="L332" s="378"/>
      <c r="M332" s="292">
        <f t="shared" si="11"/>
        <v>0</v>
      </c>
      <c r="N332" s="417"/>
      <c r="O332" s="417"/>
      <c r="P332" s="417"/>
    </row>
    <row r="333" spans="1:16" x14ac:dyDescent="0.25">
      <c r="A333" s="414"/>
      <c r="B333" s="420"/>
      <c r="C333" s="210">
        <f t="shared" si="10"/>
        <v>40078</v>
      </c>
      <c r="D333" s="378"/>
      <c r="E333" s="378"/>
      <c r="F333" s="378"/>
      <c r="G333" s="378"/>
      <c r="H333" s="378"/>
      <c r="I333" s="378"/>
      <c r="J333" s="378"/>
      <c r="K333" s="378"/>
      <c r="L333" s="378"/>
      <c r="M333" s="292">
        <f t="shared" si="11"/>
        <v>0</v>
      </c>
      <c r="N333" s="417"/>
      <c r="O333" s="417"/>
      <c r="P333" s="417"/>
    </row>
    <row r="334" spans="1:16" x14ac:dyDescent="0.25">
      <c r="A334" s="414"/>
      <c r="B334" s="420"/>
      <c r="C334" s="210">
        <f t="shared" si="10"/>
        <v>40079</v>
      </c>
      <c r="D334" s="378"/>
      <c r="E334" s="378"/>
      <c r="F334" s="378"/>
      <c r="G334" s="378"/>
      <c r="H334" s="378"/>
      <c r="I334" s="378"/>
      <c r="J334" s="378"/>
      <c r="K334" s="378"/>
      <c r="L334" s="378"/>
      <c r="M334" s="292">
        <f t="shared" si="11"/>
        <v>0</v>
      </c>
      <c r="N334" s="417"/>
      <c r="O334" s="417"/>
      <c r="P334" s="417"/>
    </row>
    <row r="335" spans="1:16" x14ac:dyDescent="0.25">
      <c r="A335" s="414"/>
      <c r="B335" s="420"/>
      <c r="C335" s="210">
        <f t="shared" si="10"/>
        <v>40080</v>
      </c>
      <c r="D335" s="378"/>
      <c r="E335" s="378"/>
      <c r="F335" s="378"/>
      <c r="G335" s="378"/>
      <c r="H335" s="378"/>
      <c r="I335" s="378"/>
      <c r="J335" s="378"/>
      <c r="K335" s="378"/>
      <c r="L335" s="378"/>
      <c r="M335" s="292">
        <f t="shared" si="11"/>
        <v>0</v>
      </c>
      <c r="N335" s="417"/>
      <c r="O335" s="417"/>
      <c r="P335" s="417"/>
    </row>
    <row r="336" spans="1:16" x14ac:dyDescent="0.25">
      <c r="A336" s="415"/>
      <c r="B336" s="421"/>
      <c r="C336" s="279">
        <f t="shared" si="10"/>
        <v>40081</v>
      </c>
      <c r="D336" s="379"/>
      <c r="E336" s="379"/>
      <c r="F336" s="379"/>
      <c r="G336" s="379"/>
      <c r="H336" s="379"/>
      <c r="I336" s="379"/>
      <c r="J336" s="379"/>
      <c r="K336" s="379"/>
      <c r="L336" s="379"/>
      <c r="M336" s="293">
        <f t="shared" si="11"/>
        <v>0</v>
      </c>
      <c r="N336" s="418"/>
      <c r="O336" s="418"/>
      <c r="P336" s="418"/>
    </row>
    <row r="337" spans="1:16" x14ac:dyDescent="0.25">
      <c r="A337" s="413">
        <v>48</v>
      </c>
      <c r="B337" s="419">
        <f>C340</f>
        <v>40085</v>
      </c>
      <c r="C337" s="209">
        <f t="shared" si="10"/>
        <v>40082</v>
      </c>
      <c r="D337" s="378"/>
      <c r="E337" s="380"/>
      <c r="F337" s="380"/>
      <c r="G337" s="380"/>
      <c r="H337" s="380"/>
      <c r="I337" s="380"/>
      <c r="J337" s="380"/>
      <c r="K337" s="380"/>
      <c r="L337" s="380"/>
      <c r="M337" s="297">
        <f t="shared" si="11"/>
        <v>0</v>
      </c>
      <c r="N337" s="416">
        <f>SUM(M337:M343)</f>
        <v>0</v>
      </c>
      <c r="O337" s="416">
        <f>IF(N337&lt;=(VLOOKUP(MONTH(B337),[0]!effrain_paddy,3,FALSE)),N337,(N337-VLOOKUP(MONTH(B337),[0]!effrain_paddy,3,FALSE))*(VLOOKUP(MONTH(B337),[0]!effrain_paddy,4,FALSE))+(VLOOKUP(MONTH(B337),[0]!effrain_paddy,3,FALSE)))</f>
        <v>0</v>
      </c>
      <c r="P337" s="416">
        <f>IF(N337&lt;=(VLOOKUP(MONTH(B337),[0]!effrain_upland,3,FALSE)),N337,(N337-VLOOKUP(MONTH(B337),[0]!effrain_upland,3,FALSE))*(VLOOKUP(MONTH(B337),[0]!effrain_upland,4,FALSE))+(VLOOKUP(MONTH(B337),[0]!effrain_upland,3,FALSE)))</f>
        <v>0</v>
      </c>
    </row>
    <row r="338" spans="1:16" x14ac:dyDescent="0.25">
      <c r="A338" s="414"/>
      <c r="B338" s="420"/>
      <c r="C338" s="210">
        <f t="shared" si="10"/>
        <v>40083</v>
      </c>
      <c r="D338" s="378"/>
      <c r="E338" s="378"/>
      <c r="F338" s="378"/>
      <c r="G338" s="378"/>
      <c r="H338" s="378"/>
      <c r="I338" s="378"/>
      <c r="J338" s="378"/>
      <c r="K338" s="378"/>
      <c r="L338" s="378"/>
      <c r="M338" s="292">
        <f t="shared" si="11"/>
        <v>0</v>
      </c>
      <c r="N338" s="417"/>
      <c r="O338" s="417"/>
      <c r="P338" s="417"/>
    </row>
    <row r="339" spans="1:16" x14ac:dyDescent="0.25">
      <c r="A339" s="414"/>
      <c r="B339" s="420"/>
      <c r="C339" s="210">
        <f t="shared" si="10"/>
        <v>40084</v>
      </c>
      <c r="D339" s="378"/>
      <c r="E339" s="378"/>
      <c r="F339" s="378"/>
      <c r="G339" s="378"/>
      <c r="H339" s="378"/>
      <c r="I339" s="378"/>
      <c r="J339" s="378"/>
      <c r="K339" s="378"/>
      <c r="L339" s="378"/>
      <c r="M339" s="292">
        <f t="shared" si="11"/>
        <v>0</v>
      </c>
      <c r="N339" s="417"/>
      <c r="O339" s="417"/>
      <c r="P339" s="417"/>
    </row>
    <row r="340" spans="1:16" x14ac:dyDescent="0.25">
      <c r="A340" s="414"/>
      <c r="B340" s="420"/>
      <c r="C340" s="210">
        <f t="shared" si="10"/>
        <v>40085</v>
      </c>
      <c r="D340" s="378"/>
      <c r="E340" s="378"/>
      <c r="F340" s="378"/>
      <c r="G340" s="378"/>
      <c r="H340" s="378"/>
      <c r="I340" s="378"/>
      <c r="J340" s="378"/>
      <c r="K340" s="378"/>
      <c r="L340" s="378"/>
      <c r="M340" s="292">
        <f t="shared" si="11"/>
        <v>0</v>
      </c>
      <c r="N340" s="417"/>
      <c r="O340" s="417"/>
      <c r="P340" s="417"/>
    </row>
    <row r="341" spans="1:16" x14ac:dyDescent="0.25">
      <c r="A341" s="414"/>
      <c r="B341" s="420"/>
      <c r="C341" s="210">
        <f t="shared" si="10"/>
        <v>40086</v>
      </c>
      <c r="D341" s="378"/>
      <c r="E341" s="378"/>
      <c r="F341" s="378"/>
      <c r="G341" s="378"/>
      <c r="H341" s="378"/>
      <c r="I341" s="378"/>
      <c r="J341" s="378"/>
      <c r="K341" s="378"/>
      <c r="L341" s="378"/>
      <c r="M341" s="292">
        <f t="shared" si="11"/>
        <v>0</v>
      </c>
      <c r="N341" s="417"/>
      <c r="O341" s="417"/>
      <c r="P341" s="417"/>
    </row>
    <row r="342" spans="1:16" x14ac:dyDescent="0.25">
      <c r="A342" s="414"/>
      <c r="B342" s="420"/>
      <c r="C342" s="210">
        <f t="shared" si="10"/>
        <v>40087</v>
      </c>
      <c r="D342" s="378"/>
      <c r="E342" s="378"/>
      <c r="F342" s="378"/>
      <c r="G342" s="378"/>
      <c r="H342" s="378"/>
      <c r="I342" s="378"/>
      <c r="J342" s="378"/>
      <c r="K342" s="378"/>
      <c r="L342" s="378"/>
      <c r="M342" s="292">
        <f t="shared" si="11"/>
        <v>0</v>
      </c>
      <c r="N342" s="417"/>
      <c r="O342" s="417"/>
      <c r="P342" s="417"/>
    </row>
    <row r="343" spans="1:16" x14ac:dyDescent="0.25">
      <c r="A343" s="415"/>
      <c r="B343" s="421"/>
      <c r="C343" s="279">
        <f t="shared" si="10"/>
        <v>40088</v>
      </c>
      <c r="D343" s="379"/>
      <c r="E343" s="379"/>
      <c r="F343" s="379"/>
      <c r="G343" s="379"/>
      <c r="H343" s="379"/>
      <c r="I343" s="379"/>
      <c r="J343" s="379"/>
      <c r="K343" s="379"/>
      <c r="L343" s="379"/>
      <c r="M343" s="293">
        <f t="shared" si="11"/>
        <v>0</v>
      </c>
      <c r="N343" s="418"/>
      <c r="O343" s="418"/>
      <c r="P343" s="418"/>
    </row>
    <row r="344" spans="1:16" x14ac:dyDescent="0.25">
      <c r="A344" s="413">
        <v>49</v>
      </c>
      <c r="B344" s="419">
        <f>C347</f>
        <v>40092</v>
      </c>
      <c r="C344" s="209">
        <f t="shared" si="10"/>
        <v>40089</v>
      </c>
      <c r="D344" s="378"/>
      <c r="E344" s="380"/>
      <c r="F344" s="380"/>
      <c r="G344" s="380"/>
      <c r="H344" s="380"/>
      <c r="I344" s="380"/>
      <c r="J344" s="380"/>
      <c r="K344" s="380"/>
      <c r="L344" s="380"/>
      <c r="M344" s="297">
        <f t="shared" si="11"/>
        <v>0</v>
      </c>
      <c r="N344" s="416">
        <f>SUM(M344:M350)</f>
        <v>0</v>
      </c>
      <c r="O344" s="416">
        <f>IF(N344&lt;=(VLOOKUP(MONTH(B344),[0]!effrain_paddy,3,FALSE)),N344,(N344-VLOOKUP(MONTH(B344),[0]!effrain_paddy,3,FALSE))*(VLOOKUP(MONTH(B344),[0]!effrain_paddy,4,FALSE))+(VLOOKUP(MONTH(B344),[0]!effrain_paddy,3,FALSE)))</f>
        <v>0</v>
      </c>
      <c r="P344" s="416">
        <f>IF(N344&lt;=(VLOOKUP(MONTH(B344),[0]!effrain_upland,3,FALSE)),N344,(N344-VLOOKUP(MONTH(B344),[0]!effrain_upland,3,FALSE))*(VLOOKUP(MONTH(B344),[0]!effrain_upland,4,FALSE))+(VLOOKUP(MONTH(B344),[0]!effrain_upland,3,FALSE)))</f>
        <v>0</v>
      </c>
    </row>
    <row r="345" spans="1:16" x14ac:dyDescent="0.25">
      <c r="A345" s="414"/>
      <c r="B345" s="420"/>
      <c r="C345" s="210">
        <f t="shared" si="10"/>
        <v>40090</v>
      </c>
      <c r="D345" s="378"/>
      <c r="E345" s="378"/>
      <c r="F345" s="378"/>
      <c r="G345" s="378"/>
      <c r="H345" s="378"/>
      <c r="I345" s="378"/>
      <c r="J345" s="378"/>
      <c r="K345" s="378"/>
      <c r="L345" s="378"/>
      <c r="M345" s="292">
        <f t="shared" si="11"/>
        <v>0</v>
      </c>
      <c r="N345" s="417"/>
      <c r="O345" s="417"/>
      <c r="P345" s="417"/>
    </row>
    <row r="346" spans="1:16" x14ac:dyDescent="0.25">
      <c r="A346" s="414"/>
      <c r="B346" s="420"/>
      <c r="C346" s="210">
        <f t="shared" si="10"/>
        <v>40091</v>
      </c>
      <c r="D346" s="378"/>
      <c r="E346" s="378"/>
      <c r="F346" s="378"/>
      <c r="G346" s="378"/>
      <c r="H346" s="378"/>
      <c r="I346" s="378"/>
      <c r="J346" s="378"/>
      <c r="K346" s="378"/>
      <c r="L346" s="378"/>
      <c r="M346" s="292">
        <f t="shared" si="11"/>
        <v>0</v>
      </c>
      <c r="N346" s="417"/>
      <c r="O346" s="417"/>
      <c r="P346" s="417"/>
    </row>
    <row r="347" spans="1:16" x14ac:dyDescent="0.25">
      <c r="A347" s="414"/>
      <c r="B347" s="420"/>
      <c r="C347" s="210">
        <f t="shared" si="10"/>
        <v>40092</v>
      </c>
      <c r="D347" s="378"/>
      <c r="E347" s="378"/>
      <c r="F347" s="378"/>
      <c r="G347" s="378"/>
      <c r="H347" s="378"/>
      <c r="I347" s="378"/>
      <c r="J347" s="378"/>
      <c r="K347" s="378"/>
      <c r="L347" s="378"/>
      <c r="M347" s="292">
        <f t="shared" si="11"/>
        <v>0</v>
      </c>
      <c r="N347" s="417"/>
      <c r="O347" s="417"/>
      <c r="P347" s="417"/>
    </row>
    <row r="348" spans="1:16" x14ac:dyDescent="0.25">
      <c r="A348" s="414"/>
      <c r="B348" s="420"/>
      <c r="C348" s="210">
        <f t="shared" si="10"/>
        <v>40093</v>
      </c>
      <c r="D348" s="378"/>
      <c r="E348" s="378"/>
      <c r="F348" s="378"/>
      <c r="G348" s="378"/>
      <c r="H348" s="378"/>
      <c r="I348" s="378"/>
      <c r="J348" s="378"/>
      <c r="K348" s="378"/>
      <c r="L348" s="378"/>
      <c r="M348" s="292">
        <f t="shared" si="11"/>
        <v>0</v>
      </c>
      <c r="N348" s="417"/>
      <c r="O348" s="417"/>
      <c r="P348" s="417"/>
    </row>
    <row r="349" spans="1:16" x14ac:dyDescent="0.25">
      <c r="A349" s="414"/>
      <c r="B349" s="420"/>
      <c r="C349" s="210">
        <f t="shared" si="10"/>
        <v>40094</v>
      </c>
      <c r="D349" s="378"/>
      <c r="E349" s="378"/>
      <c r="F349" s="378"/>
      <c r="G349" s="378"/>
      <c r="H349" s="378"/>
      <c r="I349" s="378"/>
      <c r="J349" s="378"/>
      <c r="K349" s="378"/>
      <c r="L349" s="378"/>
      <c r="M349" s="292">
        <f t="shared" si="11"/>
        <v>0</v>
      </c>
      <c r="N349" s="417"/>
      <c r="O349" s="417"/>
      <c r="P349" s="417"/>
    </row>
    <row r="350" spans="1:16" x14ac:dyDescent="0.25">
      <c r="A350" s="415"/>
      <c r="B350" s="421"/>
      <c r="C350" s="279">
        <f t="shared" si="10"/>
        <v>40095</v>
      </c>
      <c r="D350" s="379"/>
      <c r="E350" s="379"/>
      <c r="F350" s="379"/>
      <c r="G350" s="379"/>
      <c r="H350" s="379"/>
      <c r="I350" s="379"/>
      <c r="J350" s="379"/>
      <c r="K350" s="379"/>
      <c r="L350" s="379"/>
      <c r="M350" s="293">
        <f t="shared" si="11"/>
        <v>0</v>
      </c>
      <c r="N350" s="418"/>
      <c r="O350" s="418"/>
      <c r="P350" s="418"/>
    </row>
    <row r="351" spans="1:16" x14ac:dyDescent="0.25">
      <c r="A351" s="413">
        <v>50</v>
      </c>
      <c r="B351" s="419">
        <f>C354</f>
        <v>40099</v>
      </c>
      <c r="C351" s="209">
        <f t="shared" si="10"/>
        <v>40096</v>
      </c>
      <c r="D351" s="378"/>
      <c r="E351" s="380"/>
      <c r="F351" s="380"/>
      <c r="G351" s="380"/>
      <c r="H351" s="380"/>
      <c r="I351" s="380"/>
      <c r="J351" s="380"/>
      <c r="K351" s="380"/>
      <c r="L351" s="380"/>
      <c r="M351" s="297">
        <f t="shared" si="11"/>
        <v>0</v>
      </c>
      <c r="N351" s="416">
        <f>SUM(M351:M357)</f>
        <v>0</v>
      </c>
      <c r="O351" s="416">
        <f>IF(N351&lt;=(VLOOKUP(MONTH(B351),[0]!effrain_paddy,3,FALSE)),N351,(N351-VLOOKUP(MONTH(B351),[0]!effrain_paddy,3,FALSE))*(VLOOKUP(MONTH(B351),[0]!effrain_paddy,4,FALSE))+(VLOOKUP(MONTH(B351),[0]!effrain_paddy,3,FALSE)))</f>
        <v>0</v>
      </c>
      <c r="P351" s="416">
        <f>IF(N351&lt;=(VLOOKUP(MONTH(B351),[0]!effrain_upland,3,FALSE)),N351,(N351-VLOOKUP(MONTH(B351),[0]!effrain_upland,3,FALSE))*(VLOOKUP(MONTH(B351),[0]!effrain_upland,4,FALSE))+(VLOOKUP(MONTH(B351),[0]!effrain_upland,3,FALSE)))</f>
        <v>0</v>
      </c>
    </row>
    <row r="352" spans="1:16" x14ac:dyDescent="0.25">
      <c r="A352" s="414"/>
      <c r="B352" s="420"/>
      <c r="C352" s="210">
        <f t="shared" si="10"/>
        <v>40097</v>
      </c>
      <c r="D352" s="378"/>
      <c r="E352" s="378"/>
      <c r="F352" s="378"/>
      <c r="G352" s="378"/>
      <c r="H352" s="378"/>
      <c r="I352" s="378"/>
      <c r="J352" s="378"/>
      <c r="K352" s="378"/>
      <c r="L352" s="378"/>
      <c r="M352" s="292">
        <f t="shared" si="11"/>
        <v>0</v>
      </c>
      <c r="N352" s="417"/>
      <c r="O352" s="417"/>
      <c r="P352" s="417"/>
    </row>
    <row r="353" spans="1:16" x14ac:dyDescent="0.25">
      <c r="A353" s="414"/>
      <c r="B353" s="420"/>
      <c r="C353" s="210">
        <f t="shared" si="10"/>
        <v>40098</v>
      </c>
      <c r="D353" s="378"/>
      <c r="E353" s="378"/>
      <c r="F353" s="378"/>
      <c r="G353" s="378"/>
      <c r="H353" s="378"/>
      <c r="I353" s="378"/>
      <c r="J353" s="378"/>
      <c r="K353" s="378"/>
      <c r="L353" s="378"/>
      <c r="M353" s="292">
        <f t="shared" si="11"/>
        <v>0</v>
      </c>
      <c r="N353" s="417"/>
      <c r="O353" s="417"/>
      <c r="P353" s="417"/>
    </row>
    <row r="354" spans="1:16" x14ac:dyDescent="0.25">
      <c r="A354" s="414"/>
      <c r="B354" s="420"/>
      <c r="C354" s="210">
        <f t="shared" si="10"/>
        <v>40099</v>
      </c>
      <c r="D354" s="378"/>
      <c r="E354" s="378"/>
      <c r="F354" s="378"/>
      <c r="G354" s="378"/>
      <c r="H354" s="378"/>
      <c r="I354" s="378"/>
      <c r="J354" s="378"/>
      <c r="K354" s="378"/>
      <c r="L354" s="378"/>
      <c r="M354" s="292">
        <f t="shared" si="11"/>
        <v>0</v>
      </c>
      <c r="N354" s="417"/>
      <c r="O354" s="417"/>
      <c r="P354" s="417"/>
    </row>
    <row r="355" spans="1:16" x14ac:dyDescent="0.25">
      <c r="A355" s="414"/>
      <c r="B355" s="420"/>
      <c r="C355" s="210">
        <f t="shared" si="10"/>
        <v>40100</v>
      </c>
      <c r="D355" s="378"/>
      <c r="E355" s="378"/>
      <c r="F355" s="378"/>
      <c r="G355" s="378"/>
      <c r="H355" s="378"/>
      <c r="I355" s="378"/>
      <c r="J355" s="378"/>
      <c r="K355" s="378"/>
      <c r="L355" s="378"/>
      <c r="M355" s="292">
        <f t="shared" si="11"/>
        <v>0</v>
      </c>
      <c r="N355" s="417"/>
      <c r="O355" s="417"/>
      <c r="P355" s="417"/>
    </row>
    <row r="356" spans="1:16" x14ac:dyDescent="0.25">
      <c r="A356" s="414"/>
      <c r="B356" s="420"/>
      <c r="C356" s="210">
        <f t="shared" si="10"/>
        <v>40101</v>
      </c>
      <c r="D356" s="378"/>
      <c r="E356" s="378"/>
      <c r="F356" s="378"/>
      <c r="G356" s="378"/>
      <c r="H356" s="378"/>
      <c r="I356" s="378"/>
      <c r="J356" s="378"/>
      <c r="K356" s="378"/>
      <c r="L356" s="378"/>
      <c r="M356" s="292">
        <f t="shared" si="11"/>
        <v>0</v>
      </c>
      <c r="N356" s="417"/>
      <c r="O356" s="417"/>
      <c r="P356" s="417"/>
    </row>
    <row r="357" spans="1:16" x14ac:dyDescent="0.25">
      <c r="A357" s="415"/>
      <c r="B357" s="421"/>
      <c r="C357" s="279">
        <f t="shared" si="10"/>
        <v>40102</v>
      </c>
      <c r="D357" s="379"/>
      <c r="E357" s="379"/>
      <c r="F357" s="379"/>
      <c r="G357" s="379"/>
      <c r="H357" s="379"/>
      <c r="I357" s="379"/>
      <c r="J357" s="379"/>
      <c r="K357" s="379"/>
      <c r="L357" s="379"/>
      <c r="M357" s="293">
        <f t="shared" si="11"/>
        <v>0</v>
      </c>
      <c r="N357" s="418"/>
      <c r="O357" s="418"/>
      <c r="P357" s="418"/>
    </row>
    <row r="358" spans="1:16" x14ac:dyDescent="0.25">
      <c r="A358" s="413">
        <v>51</v>
      </c>
      <c r="B358" s="419">
        <f>C361</f>
        <v>40106</v>
      </c>
      <c r="C358" s="209">
        <f t="shared" si="10"/>
        <v>40103</v>
      </c>
      <c r="D358" s="378"/>
      <c r="E358" s="380"/>
      <c r="F358" s="380"/>
      <c r="G358" s="380"/>
      <c r="H358" s="380"/>
      <c r="I358" s="380"/>
      <c r="J358" s="380"/>
      <c r="K358" s="380"/>
      <c r="L358" s="380"/>
      <c r="M358" s="297">
        <f t="shared" si="11"/>
        <v>0</v>
      </c>
      <c r="N358" s="416">
        <f>SUM(M358:M364)</f>
        <v>0</v>
      </c>
      <c r="O358" s="416">
        <f>IF(N358&lt;=(VLOOKUP(MONTH(B358),[0]!effrain_paddy,3,FALSE)),N358,(N358-VLOOKUP(MONTH(B358),[0]!effrain_paddy,3,FALSE))*(VLOOKUP(MONTH(B358),[0]!effrain_paddy,4,FALSE))+(VLOOKUP(MONTH(B358),[0]!effrain_paddy,3,FALSE)))</f>
        <v>0</v>
      </c>
      <c r="P358" s="416">
        <f>IF(N358&lt;=(VLOOKUP(MONTH(B358),[0]!effrain_upland,3,FALSE)),N358,(N358-VLOOKUP(MONTH(B358),[0]!effrain_upland,3,FALSE))*(VLOOKUP(MONTH(B358),[0]!effrain_upland,4,FALSE))+(VLOOKUP(MONTH(B358),[0]!effrain_upland,3,FALSE)))</f>
        <v>0</v>
      </c>
    </row>
    <row r="359" spans="1:16" x14ac:dyDescent="0.25">
      <c r="A359" s="414"/>
      <c r="B359" s="420"/>
      <c r="C359" s="210">
        <f t="shared" si="10"/>
        <v>40104</v>
      </c>
      <c r="D359" s="378"/>
      <c r="E359" s="378"/>
      <c r="F359" s="378"/>
      <c r="G359" s="378"/>
      <c r="H359" s="378"/>
      <c r="I359" s="378"/>
      <c r="J359" s="378"/>
      <c r="K359" s="378"/>
      <c r="L359" s="378"/>
      <c r="M359" s="292">
        <f t="shared" si="11"/>
        <v>0</v>
      </c>
      <c r="N359" s="417"/>
      <c r="O359" s="417"/>
      <c r="P359" s="417"/>
    </row>
    <row r="360" spans="1:16" x14ac:dyDescent="0.25">
      <c r="A360" s="414"/>
      <c r="B360" s="420"/>
      <c r="C360" s="210">
        <f t="shared" si="10"/>
        <v>40105</v>
      </c>
      <c r="D360" s="378"/>
      <c r="E360" s="378"/>
      <c r="F360" s="378"/>
      <c r="G360" s="378"/>
      <c r="H360" s="378"/>
      <c r="I360" s="378"/>
      <c r="J360" s="378"/>
      <c r="K360" s="378"/>
      <c r="L360" s="378"/>
      <c r="M360" s="292">
        <f t="shared" si="11"/>
        <v>0</v>
      </c>
      <c r="N360" s="417"/>
      <c r="O360" s="417"/>
      <c r="P360" s="417"/>
    </row>
    <row r="361" spans="1:16" x14ac:dyDescent="0.25">
      <c r="A361" s="414"/>
      <c r="B361" s="420"/>
      <c r="C361" s="210">
        <f t="shared" si="10"/>
        <v>40106</v>
      </c>
      <c r="D361" s="378"/>
      <c r="E361" s="378"/>
      <c r="F361" s="378"/>
      <c r="G361" s="378"/>
      <c r="H361" s="378"/>
      <c r="I361" s="378"/>
      <c r="J361" s="378"/>
      <c r="K361" s="378"/>
      <c r="L361" s="378"/>
      <c r="M361" s="292">
        <f t="shared" si="11"/>
        <v>0</v>
      </c>
      <c r="N361" s="417"/>
      <c r="O361" s="417"/>
      <c r="P361" s="417"/>
    </row>
    <row r="362" spans="1:16" x14ac:dyDescent="0.25">
      <c r="A362" s="414"/>
      <c r="B362" s="420"/>
      <c r="C362" s="210">
        <f t="shared" si="10"/>
        <v>40107</v>
      </c>
      <c r="D362" s="378"/>
      <c r="E362" s="378"/>
      <c r="F362" s="378"/>
      <c r="G362" s="378"/>
      <c r="H362" s="378"/>
      <c r="I362" s="378"/>
      <c r="J362" s="378"/>
      <c r="K362" s="378"/>
      <c r="L362" s="378"/>
      <c r="M362" s="292">
        <f t="shared" si="11"/>
        <v>0</v>
      </c>
      <c r="N362" s="417"/>
      <c r="O362" s="417"/>
      <c r="P362" s="417"/>
    </row>
    <row r="363" spans="1:16" x14ac:dyDescent="0.25">
      <c r="A363" s="414"/>
      <c r="B363" s="420"/>
      <c r="C363" s="210">
        <f t="shared" si="10"/>
        <v>40108</v>
      </c>
      <c r="D363" s="378"/>
      <c r="E363" s="378"/>
      <c r="F363" s="378"/>
      <c r="G363" s="378"/>
      <c r="H363" s="378"/>
      <c r="I363" s="378"/>
      <c r="J363" s="378"/>
      <c r="K363" s="378"/>
      <c r="L363" s="378"/>
      <c r="M363" s="292">
        <f t="shared" si="11"/>
        <v>0</v>
      </c>
      <c r="N363" s="417"/>
      <c r="O363" s="417"/>
      <c r="P363" s="417"/>
    </row>
    <row r="364" spans="1:16" x14ac:dyDescent="0.25">
      <c r="A364" s="415"/>
      <c r="B364" s="421"/>
      <c r="C364" s="279">
        <f t="shared" si="10"/>
        <v>40109</v>
      </c>
      <c r="D364" s="379"/>
      <c r="E364" s="379"/>
      <c r="F364" s="379"/>
      <c r="G364" s="379"/>
      <c r="H364" s="379"/>
      <c r="I364" s="379"/>
      <c r="J364" s="379"/>
      <c r="K364" s="379"/>
      <c r="L364" s="379"/>
      <c r="M364" s="293">
        <f t="shared" si="11"/>
        <v>0</v>
      </c>
      <c r="N364" s="418"/>
      <c r="O364" s="418"/>
      <c r="P364" s="418"/>
    </row>
    <row r="365" spans="1:16" x14ac:dyDescent="0.25">
      <c r="A365" s="413">
        <v>52</v>
      </c>
      <c r="B365" s="419">
        <f>C368</f>
        <v>40113</v>
      </c>
      <c r="C365" s="209">
        <f t="shared" si="10"/>
        <v>40110</v>
      </c>
      <c r="D365" s="378"/>
      <c r="E365" s="380"/>
      <c r="F365" s="380"/>
      <c r="G365" s="380"/>
      <c r="H365" s="380"/>
      <c r="I365" s="380"/>
      <c r="J365" s="380"/>
      <c r="K365" s="380"/>
      <c r="L365" s="380"/>
      <c r="M365" s="297">
        <f t="shared" si="11"/>
        <v>0</v>
      </c>
      <c r="N365" s="416">
        <f>SUM(M365:M371)</f>
        <v>0</v>
      </c>
      <c r="O365" s="416">
        <f>IF(N365&lt;=(VLOOKUP(MONTH(B365),[0]!effrain_paddy,3,FALSE)),N365,(N365-VLOOKUP(MONTH(B365),[0]!effrain_paddy,3,FALSE))*(VLOOKUP(MONTH(B365),[0]!effrain_paddy,4,FALSE))+(VLOOKUP(MONTH(B365),[0]!effrain_paddy,3,FALSE)))</f>
        <v>0</v>
      </c>
      <c r="P365" s="416">
        <f>IF(N365&lt;=(VLOOKUP(MONTH(B365),[0]!effrain_upland,3,FALSE)),N365,(N365-VLOOKUP(MONTH(B365),[0]!effrain_upland,3,FALSE))*(VLOOKUP(MONTH(B365),[0]!effrain_upland,4,FALSE))+(VLOOKUP(MONTH(B365),[0]!effrain_upland,3,FALSE)))</f>
        <v>0</v>
      </c>
    </row>
    <row r="366" spans="1:16" x14ac:dyDescent="0.25">
      <c r="A366" s="414"/>
      <c r="B366" s="420"/>
      <c r="C366" s="210">
        <f t="shared" si="10"/>
        <v>40111</v>
      </c>
      <c r="D366" s="378"/>
      <c r="E366" s="378"/>
      <c r="F366" s="378"/>
      <c r="G366" s="378"/>
      <c r="H366" s="378"/>
      <c r="I366" s="378"/>
      <c r="J366" s="378"/>
      <c r="K366" s="378"/>
      <c r="L366" s="378"/>
      <c r="M366" s="292">
        <f t="shared" si="11"/>
        <v>0</v>
      </c>
      <c r="N366" s="417"/>
      <c r="O366" s="417"/>
      <c r="P366" s="417"/>
    </row>
    <row r="367" spans="1:16" x14ac:dyDescent="0.25">
      <c r="A367" s="414"/>
      <c r="B367" s="420"/>
      <c r="C367" s="210">
        <f t="shared" si="10"/>
        <v>40112</v>
      </c>
      <c r="D367" s="378"/>
      <c r="E367" s="378"/>
      <c r="F367" s="378"/>
      <c r="G367" s="378"/>
      <c r="H367" s="378"/>
      <c r="I367" s="378"/>
      <c r="J367" s="378"/>
      <c r="K367" s="378"/>
      <c r="L367" s="378"/>
      <c r="M367" s="292">
        <f t="shared" si="11"/>
        <v>0</v>
      </c>
      <c r="N367" s="417"/>
      <c r="O367" s="417"/>
      <c r="P367" s="417"/>
    </row>
    <row r="368" spans="1:16" x14ac:dyDescent="0.25">
      <c r="A368" s="414"/>
      <c r="B368" s="420"/>
      <c r="C368" s="210">
        <f t="shared" si="10"/>
        <v>40113</v>
      </c>
      <c r="D368" s="378"/>
      <c r="E368" s="378"/>
      <c r="F368" s="378"/>
      <c r="G368" s="378"/>
      <c r="H368" s="378"/>
      <c r="I368" s="378"/>
      <c r="J368" s="378"/>
      <c r="K368" s="378"/>
      <c r="L368" s="378"/>
      <c r="M368" s="292">
        <f t="shared" si="11"/>
        <v>0</v>
      </c>
      <c r="N368" s="417"/>
      <c r="O368" s="417"/>
      <c r="P368" s="417"/>
    </row>
    <row r="369" spans="1:16" x14ac:dyDescent="0.25">
      <c r="A369" s="414"/>
      <c r="B369" s="420"/>
      <c r="C369" s="210">
        <f t="shared" si="10"/>
        <v>40114</v>
      </c>
      <c r="D369" s="378"/>
      <c r="E369" s="378"/>
      <c r="F369" s="378"/>
      <c r="G369" s="378"/>
      <c r="H369" s="378"/>
      <c r="I369" s="378"/>
      <c r="J369" s="378"/>
      <c r="K369" s="378"/>
      <c r="L369" s="378"/>
      <c r="M369" s="292">
        <f t="shared" si="11"/>
        <v>0</v>
      </c>
      <c r="N369" s="417"/>
      <c r="O369" s="417"/>
      <c r="P369" s="417"/>
    </row>
    <row r="370" spans="1:16" x14ac:dyDescent="0.25">
      <c r="A370" s="414"/>
      <c r="B370" s="420"/>
      <c r="C370" s="210">
        <f t="shared" si="10"/>
        <v>40115</v>
      </c>
      <c r="D370" s="378"/>
      <c r="E370" s="378"/>
      <c r="F370" s="378"/>
      <c r="G370" s="378"/>
      <c r="H370" s="378"/>
      <c r="I370" s="378"/>
      <c r="J370" s="378"/>
      <c r="K370" s="378"/>
      <c r="L370" s="378"/>
      <c r="M370" s="292">
        <f t="shared" si="11"/>
        <v>0</v>
      </c>
      <c r="N370" s="417"/>
      <c r="O370" s="417"/>
      <c r="P370" s="417"/>
    </row>
    <row r="371" spans="1:16" x14ac:dyDescent="0.25">
      <c r="A371" s="414"/>
      <c r="B371" s="421"/>
      <c r="C371" s="279">
        <f t="shared" si="10"/>
        <v>40116</v>
      </c>
      <c r="D371" s="379"/>
      <c r="E371" s="379"/>
      <c r="F371" s="379"/>
      <c r="G371" s="379"/>
      <c r="H371" s="379"/>
      <c r="I371" s="379"/>
      <c r="J371" s="379"/>
      <c r="K371" s="379"/>
      <c r="L371" s="379"/>
      <c r="M371" s="293">
        <f t="shared" si="11"/>
        <v>0</v>
      </c>
      <c r="N371" s="418"/>
      <c r="O371" s="418"/>
      <c r="P371" s="418"/>
    </row>
    <row r="372" spans="1:16" x14ac:dyDescent="0.25">
      <c r="A372" s="415"/>
      <c r="B372" s="296"/>
      <c r="C372" s="296">
        <f t="shared" si="10"/>
        <v>40117</v>
      </c>
      <c r="D372" s="381"/>
      <c r="E372" s="381"/>
      <c r="F372" s="381"/>
      <c r="G372" s="381"/>
      <c r="H372" s="381"/>
      <c r="I372" s="381"/>
      <c r="J372" s="381"/>
      <c r="K372" s="381"/>
      <c r="L372" s="381"/>
      <c r="M372" s="384">
        <f t="shared" si="11"/>
        <v>0</v>
      </c>
      <c r="N372" s="289"/>
      <c r="O372" s="289"/>
      <c r="P372" s="289"/>
    </row>
    <row r="374" spans="1:16" x14ac:dyDescent="0.25">
      <c r="A374" s="406" t="s">
        <v>237</v>
      </c>
      <c r="B374" s="406"/>
      <c r="C374" s="406"/>
      <c r="D374" s="382">
        <f>SUM(D8:D372)</f>
        <v>60.3</v>
      </c>
      <c r="E374" s="382">
        <f t="shared" ref="E374:L374" si="12">SUM(E8:E372)</f>
        <v>54.1</v>
      </c>
      <c r="F374" s="382">
        <f t="shared" si="12"/>
        <v>31.6</v>
      </c>
      <c r="G374" s="382">
        <f t="shared" si="12"/>
        <v>75</v>
      </c>
      <c r="H374" s="382">
        <f t="shared" si="12"/>
        <v>106.2</v>
      </c>
      <c r="I374" s="382">
        <f t="shared" si="12"/>
        <v>127.6</v>
      </c>
      <c r="J374" s="382">
        <f t="shared" si="12"/>
        <v>43.8</v>
      </c>
      <c r="K374" s="382">
        <f t="shared" si="12"/>
        <v>129.60000000000002</v>
      </c>
      <c r="L374" s="382">
        <f t="shared" si="12"/>
        <v>48.1</v>
      </c>
      <c r="O374" s="382">
        <f>SUM(O8:O372)</f>
        <v>64.793999999999997</v>
      </c>
      <c r="P374" s="382">
        <f>SUM(P8:P372)</f>
        <v>49.347030000000004</v>
      </c>
    </row>
  </sheetData>
  <sheetProtection algorithmName="SHA-512" hashValue="uHXc9fRe7TNHH0Uw1kGXPYPzxsMsmxZppbUh4JizeESF9BUv8X3SB85jEkq6Kee2qZkj/T/qh4Qn02dYgVpl8A==" saltValue="RgdJVbcjXtA+I/X0oK4luQ==" spinCount="100000" sheet="1" objects="1" scenarios="1"/>
  <mergeCells count="268">
    <mergeCell ref="P281:P287"/>
    <mergeCell ref="P288:P294"/>
    <mergeCell ref="P351:P357"/>
    <mergeCell ref="N365:N371"/>
    <mergeCell ref="O365:O371"/>
    <mergeCell ref="N323:N329"/>
    <mergeCell ref="O323:O329"/>
    <mergeCell ref="N330:N336"/>
    <mergeCell ref="O330:O336"/>
    <mergeCell ref="P358:P364"/>
    <mergeCell ref="P365:P371"/>
    <mergeCell ref="P323:P329"/>
    <mergeCell ref="P330:P336"/>
    <mergeCell ref="P337:P343"/>
    <mergeCell ref="P344:P350"/>
    <mergeCell ref="P295:P301"/>
    <mergeCell ref="P302:P308"/>
    <mergeCell ref="P309:P315"/>
    <mergeCell ref="P316:P322"/>
    <mergeCell ref="P127:P133"/>
    <mergeCell ref="P134:P140"/>
    <mergeCell ref="P141:P147"/>
    <mergeCell ref="P148:P154"/>
    <mergeCell ref="P183:P189"/>
    <mergeCell ref="P190:P196"/>
    <mergeCell ref="P197:P203"/>
    <mergeCell ref="P204:P210"/>
    <mergeCell ref="P155:P161"/>
    <mergeCell ref="P162:P168"/>
    <mergeCell ref="P169:P175"/>
    <mergeCell ref="P176:P182"/>
    <mergeCell ref="P239:P245"/>
    <mergeCell ref="P246:P252"/>
    <mergeCell ref="P253:P259"/>
    <mergeCell ref="P260:P266"/>
    <mergeCell ref="P211:P217"/>
    <mergeCell ref="P218:P224"/>
    <mergeCell ref="N351:N357"/>
    <mergeCell ref="O351:O357"/>
    <mergeCell ref="N358:N364"/>
    <mergeCell ref="O358:O364"/>
    <mergeCell ref="N337:N343"/>
    <mergeCell ref="O337:O343"/>
    <mergeCell ref="N344:N350"/>
    <mergeCell ref="O344:O350"/>
    <mergeCell ref="N309:N315"/>
    <mergeCell ref="O309:O315"/>
    <mergeCell ref="N316:N322"/>
    <mergeCell ref="O316:O322"/>
    <mergeCell ref="N295:N301"/>
    <mergeCell ref="O295:O301"/>
    <mergeCell ref="N302:N308"/>
    <mergeCell ref="O302:O308"/>
    <mergeCell ref="P267:P273"/>
    <mergeCell ref="P274:P280"/>
    <mergeCell ref="P29:P35"/>
    <mergeCell ref="P36:P42"/>
    <mergeCell ref="P43:P49"/>
    <mergeCell ref="P50:P56"/>
    <mergeCell ref="P71:P77"/>
    <mergeCell ref="P78:P84"/>
    <mergeCell ref="P57:P63"/>
    <mergeCell ref="P64:P70"/>
    <mergeCell ref="P85:P91"/>
    <mergeCell ref="P92:P98"/>
    <mergeCell ref="P99:P105"/>
    <mergeCell ref="P106:P112"/>
    <mergeCell ref="P113:P119"/>
    <mergeCell ref="P120:P126"/>
    <mergeCell ref="P225:P231"/>
    <mergeCell ref="P232:P238"/>
    <mergeCell ref="N288:N294"/>
    <mergeCell ref="O288:O294"/>
    <mergeCell ref="N267:N273"/>
    <mergeCell ref="O267:O273"/>
    <mergeCell ref="N274:N280"/>
    <mergeCell ref="O274:O280"/>
    <mergeCell ref="N253:N259"/>
    <mergeCell ref="O253:O259"/>
    <mergeCell ref="N260:N266"/>
    <mergeCell ref="O260:O266"/>
    <mergeCell ref="N239:N245"/>
    <mergeCell ref="O239:O245"/>
    <mergeCell ref="N246:N252"/>
    <mergeCell ref="O246:O252"/>
    <mergeCell ref="N281:N287"/>
    <mergeCell ref="O281:O287"/>
    <mergeCell ref="N204:N210"/>
    <mergeCell ref="O204:O210"/>
    <mergeCell ref="N183:N189"/>
    <mergeCell ref="O183:O189"/>
    <mergeCell ref="N190:N196"/>
    <mergeCell ref="O190:O196"/>
    <mergeCell ref="N225:N231"/>
    <mergeCell ref="O225:O231"/>
    <mergeCell ref="N232:N238"/>
    <mergeCell ref="O232:O238"/>
    <mergeCell ref="N211:N217"/>
    <mergeCell ref="O211:O217"/>
    <mergeCell ref="N218:N224"/>
    <mergeCell ref="O218:O224"/>
    <mergeCell ref="N169:N175"/>
    <mergeCell ref="O169:O175"/>
    <mergeCell ref="N176:N182"/>
    <mergeCell ref="O176:O182"/>
    <mergeCell ref="N155:N161"/>
    <mergeCell ref="O155:O161"/>
    <mergeCell ref="N162:N168"/>
    <mergeCell ref="O162:O168"/>
    <mergeCell ref="N197:N203"/>
    <mergeCell ref="O197:O203"/>
    <mergeCell ref="N120:N126"/>
    <mergeCell ref="O120:O126"/>
    <mergeCell ref="N99:N105"/>
    <mergeCell ref="O99:O105"/>
    <mergeCell ref="N106:N112"/>
    <mergeCell ref="O106:O112"/>
    <mergeCell ref="N141:N147"/>
    <mergeCell ref="O141:O147"/>
    <mergeCell ref="N148:N154"/>
    <mergeCell ref="O148:O154"/>
    <mergeCell ref="N127:N133"/>
    <mergeCell ref="O127:O133"/>
    <mergeCell ref="N134:N140"/>
    <mergeCell ref="O134:O140"/>
    <mergeCell ref="O85:O91"/>
    <mergeCell ref="N92:N98"/>
    <mergeCell ref="O92:O98"/>
    <mergeCell ref="N71:N77"/>
    <mergeCell ref="O71:O77"/>
    <mergeCell ref="N78:N84"/>
    <mergeCell ref="O78:O84"/>
    <mergeCell ref="N113:N119"/>
    <mergeCell ref="O113:O119"/>
    <mergeCell ref="B365:B371"/>
    <mergeCell ref="B316:B322"/>
    <mergeCell ref="B323:B329"/>
    <mergeCell ref="B330:B336"/>
    <mergeCell ref="B337:B343"/>
    <mergeCell ref="N29:N35"/>
    <mergeCell ref="O29:O35"/>
    <mergeCell ref="N36:N42"/>
    <mergeCell ref="O36:O42"/>
    <mergeCell ref="B344:B350"/>
    <mergeCell ref="B351:B357"/>
    <mergeCell ref="B288:B294"/>
    <mergeCell ref="B295:B301"/>
    <mergeCell ref="B302:B308"/>
    <mergeCell ref="B309:B315"/>
    <mergeCell ref="N57:N63"/>
    <mergeCell ref="O57:O63"/>
    <mergeCell ref="N64:N70"/>
    <mergeCell ref="O64:O70"/>
    <mergeCell ref="N43:N49"/>
    <mergeCell ref="O43:O49"/>
    <mergeCell ref="N50:N56"/>
    <mergeCell ref="O50:O56"/>
    <mergeCell ref="N85:N91"/>
    <mergeCell ref="B260:B266"/>
    <mergeCell ref="B267:B273"/>
    <mergeCell ref="B274:B280"/>
    <mergeCell ref="B281:B287"/>
    <mergeCell ref="B232:B238"/>
    <mergeCell ref="B239:B245"/>
    <mergeCell ref="B246:B252"/>
    <mergeCell ref="B253:B259"/>
    <mergeCell ref="B358:B364"/>
    <mergeCell ref="B134:B140"/>
    <mergeCell ref="B141:B147"/>
    <mergeCell ref="B204:B210"/>
    <mergeCell ref="B211:B217"/>
    <mergeCell ref="B218:B224"/>
    <mergeCell ref="B225:B231"/>
    <mergeCell ref="B176:B182"/>
    <mergeCell ref="B183:B189"/>
    <mergeCell ref="B190:B196"/>
    <mergeCell ref="B197:B203"/>
    <mergeCell ref="A365:A372"/>
    <mergeCell ref="B8:B14"/>
    <mergeCell ref="B15:B21"/>
    <mergeCell ref="B22:B28"/>
    <mergeCell ref="B29:B35"/>
    <mergeCell ref="B36:B42"/>
    <mergeCell ref="B43:B49"/>
    <mergeCell ref="B50:B56"/>
    <mergeCell ref="B57:B63"/>
    <mergeCell ref="A337:A343"/>
    <mergeCell ref="B92:B98"/>
    <mergeCell ref="B99:B105"/>
    <mergeCell ref="B106:B112"/>
    <mergeCell ref="B113:B119"/>
    <mergeCell ref="B64:B70"/>
    <mergeCell ref="B71:B77"/>
    <mergeCell ref="B78:B84"/>
    <mergeCell ref="B85:B91"/>
    <mergeCell ref="B148:B154"/>
    <mergeCell ref="B155:B161"/>
    <mergeCell ref="B162:B168"/>
    <mergeCell ref="B169:B175"/>
    <mergeCell ref="B120:B126"/>
    <mergeCell ref="B127:B133"/>
    <mergeCell ref="A295:A301"/>
    <mergeCell ref="A302:A308"/>
    <mergeCell ref="A253:A259"/>
    <mergeCell ref="A260:A266"/>
    <mergeCell ref="A267:A273"/>
    <mergeCell ref="A274:A280"/>
    <mergeCell ref="A344:A350"/>
    <mergeCell ref="A351:A357"/>
    <mergeCell ref="A358:A364"/>
    <mergeCell ref="A309:A315"/>
    <mergeCell ref="A316:A322"/>
    <mergeCell ref="A323:A329"/>
    <mergeCell ref="A330:A336"/>
    <mergeCell ref="A232:A238"/>
    <mergeCell ref="A239:A245"/>
    <mergeCell ref="A246:A252"/>
    <mergeCell ref="A197:A203"/>
    <mergeCell ref="A204:A210"/>
    <mergeCell ref="A211:A217"/>
    <mergeCell ref="A218:A224"/>
    <mergeCell ref="A281:A287"/>
    <mergeCell ref="A288:A294"/>
    <mergeCell ref="A169:A175"/>
    <mergeCell ref="A176:A182"/>
    <mergeCell ref="A183:A189"/>
    <mergeCell ref="A190:A196"/>
    <mergeCell ref="A141:A147"/>
    <mergeCell ref="A148:A154"/>
    <mergeCell ref="A155:A161"/>
    <mergeCell ref="A162:A168"/>
    <mergeCell ref="A225:A231"/>
    <mergeCell ref="A29:A35"/>
    <mergeCell ref="A36:A42"/>
    <mergeCell ref="A43:A49"/>
    <mergeCell ref="A50:A56"/>
    <mergeCell ref="A113:A119"/>
    <mergeCell ref="A120:A126"/>
    <mergeCell ref="A127:A133"/>
    <mergeCell ref="A134:A140"/>
    <mergeCell ref="A85:A91"/>
    <mergeCell ref="A92:A98"/>
    <mergeCell ref="A99:A105"/>
    <mergeCell ref="A106:A112"/>
    <mergeCell ref="A374:C374"/>
    <mergeCell ref="O5:P5"/>
    <mergeCell ref="O6:O7"/>
    <mergeCell ref="P6:P7"/>
    <mergeCell ref="D5:L5"/>
    <mergeCell ref="A5:A7"/>
    <mergeCell ref="B5:B7"/>
    <mergeCell ref="C5:C7"/>
    <mergeCell ref="A8:A14"/>
    <mergeCell ref="A15:A21"/>
    <mergeCell ref="A22:A28"/>
    <mergeCell ref="N8:N14"/>
    <mergeCell ref="O8:O14"/>
    <mergeCell ref="P8:P14"/>
    <mergeCell ref="N15:N21"/>
    <mergeCell ref="O15:O21"/>
    <mergeCell ref="N22:N28"/>
    <mergeCell ref="O22:O28"/>
    <mergeCell ref="P15:P21"/>
    <mergeCell ref="P22:P28"/>
    <mergeCell ref="A57:A63"/>
    <mergeCell ref="A64:A70"/>
    <mergeCell ref="A71:A77"/>
    <mergeCell ref="A78:A84"/>
  </mergeCells>
  <phoneticPr fontId="0" type="noConversion"/>
  <pageMargins left="0.74803149606299213" right="0.19685039370078741" top="0.43307086614173229" bottom="0.43307086614173229" header="0.19685039370078741" footer="0.1574803149606299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indexed="34"/>
  </sheetPr>
  <dimension ref="A1:S83"/>
  <sheetViews>
    <sheetView tabSelected="1" zoomScaleNormal="100" zoomScaleSheetLayoutView="100" workbookViewId="0">
      <pane xSplit="1" ySplit="13" topLeftCell="B62" activePane="bottomRight" state="frozen"/>
      <selection pane="topRight" activeCell="B1" sqref="B1"/>
      <selection pane="bottomLeft" activeCell="A14" sqref="A14"/>
      <selection pane="bottomRight" activeCell="L68" sqref="L68"/>
    </sheetView>
  </sheetViews>
  <sheetFormatPr defaultRowHeight="13.2" x14ac:dyDescent="0.25"/>
  <cols>
    <col min="1" max="1" width="6.44140625" bestFit="1" customWidth="1"/>
    <col min="2" max="2" width="8.88671875" customWidth="1"/>
    <col min="3" max="3" width="8.88671875" style="307" customWidth="1"/>
    <col min="4" max="4" width="8.44140625" style="307" customWidth="1"/>
    <col min="5" max="5" width="10.109375" style="307" customWidth="1"/>
    <col min="6" max="6" width="8.6640625" style="307" customWidth="1"/>
    <col min="7" max="7" width="9" style="307" customWidth="1"/>
    <col min="8" max="8" width="8.109375" style="307" customWidth="1"/>
    <col min="9" max="9" width="8.5546875" style="307" customWidth="1"/>
    <col min="10" max="11" width="8.6640625" style="307" customWidth="1"/>
    <col min="12" max="12" width="8.33203125" style="307" customWidth="1"/>
    <col min="13" max="13" width="9" style="307" customWidth="1"/>
    <col min="14" max="14" width="8.109375" style="307" customWidth="1"/>
    <col min="15" max="15" width="8.33203125" style="307" customWidth="1"/>
  </cols>
  <sheetData>
    <row r="1" spans="1:19" ht="26.25" customHeight="1" x14ac:dyDescent="0.3">
      <c r="A1" s="280"/>
      <c r="B1" s="125"/>
      <c r="D1" s="434" t="s">
        <v>252</v>
      </c>
      <c r="E1" s="434"/>
      <c r="F1" s="287" t="str">
        <f>fill_data!D1</f>
        <v>ฝ่ายส่งน้ำบำรุงรักษาที่ 6</v>
      </c>
      <c r="G1" s="278"/>
      <c r="H1" s="278"/>
      <c r="I1" s="313" t="s">
        <v>324</v>
      </c>
      <c r="J1" s="278"/>
      <c r="L1" s="362" t="str">
        <f>fill_data!I2</f>
        <v>2561/62</v>
      </c>
      <c r="M1" s="278"/>
      <c r="N1" s="278"/>
      <c r="O1" s="278"/>
    </row>
    <row r="2" spans="1:19" ht="15.75" customHeight="1" x14ac:dyDescent="0.25">
      <c r="A2" s="303"/>
      <c r="B2" s="309"/>
      <c r="E2" s="360" t="s">
        <v>108</v>
      </c>
      <c r="F2" s="308" t="str">
        <f>fill_data!C4</f>
        <v>สิงห์บุรี</v>
      </c>
      <c r="I2" s="359" t="s">
        <v>330</v>
      </c>
      <c r="J2" s="359"/>
      <c r="K2" s="355"/>
      <c r="L2" s="361">
        <f>fill_data!E2</f>
        <v>73327</v>
      </c>
      <c r="P2" s="307"/>
      <c r="Q2" s="307"/>
      <c r="R2" s="307"/>
      <c r="S2" s="307"/>
    </row>
    <row r="3" spans="1:19" x14ac:dyDescent="0.25">
      <c r="C3" s="314" t="s">
        <v>307</v>
      </c>
    </row>
    <row r="4" spans="1:19" s="304" customFormat="1" ht="12.75" customHeight="1" x14ac:dyDescent="0.25">
      <c r="C4" s="445" t="s">
        <v>308</v>
      </c>
      <c r="D4" s="446"/>
      <c r="E4" s="446"/>
      <c r="F4" s="446"/>
      <c r="G4" s="447"/>
      <c r="H4" s="448" t="s">
        <v>311</v>
      </c>
      <c r="I4" s="449"/>
      <c r="J4" s="449"/>
      <c r="K4" s="449"/>
      <c r="L4" s="450"/>
    </row>
    <row r="5" spans="1:19" x14ac:dyDescent="0.25">
      <c r="C5" s="305" t="s">
        <v>244</v>
      </c>
      <c r="D5" s="305" t="s">
        <v>309</v>
      </c>
      <c r="E5" s="305" t="s">
        <v>229</v>
      </c>
      <c r="F5" s="305" t="s">
        <v>310</v>
      </c>
      <c r="G5" s="315" t="s">
        <v>237</v>
      </c>
      <c r="H5" s="305" t="s">
        <v>246</v>
      </c>
      <c r="I5" s="305" t="s">
        <v>309</v>
      </c>
      <c r="J5" s="305" t="s">
        <v>229</v>
      </c>
      <c r="K5" s="305" t="s">
        <v>310</v>
      </c>
      <c r="L5" s="315" t="s">
        <v>237</v>
      </c>
    </row>
    <row r="6" spans="1:19" x14ac:dyDescent="0.25">
      <c r="C6" s="429">
        <f>fill_data!K12</f>
        <v>27663</v>
      </c>
      <c r="D6" s="429">
        <f>fill_data!K34</f>
        <v>640</v>
      </c>
      <c r="E6" s="429">
        <f>fill_data!D54</f>
        <v>3210</v>
      </c>
      <c r="F6" s="429">
        <f>fill_data!K53+fill_data!K54</f>
        <v>0</v>
      </c>
      <c r="G6" s="429">
        <f>C6+D6+E6+F6</f>
        <v>31513</v>
      </c>
      <c r="H6" s="429">
        <f>fill_data!D12</f>
        <v>0</v>
      </c>
      <c r="I6" s="429">
        <f>fill_data!D34</f>
        <v>0</v>
      </c>
      <c r="J6" s="429">
        <f>fill_data!D54</f>
        <v>3210</v>
      </c>
      <c r="K6" s="429">
        <f>fill_data!K53+fill_data!K54</f>
        <v>0</v>
      </c>
      <c r="L6" s="429">
        <f>H6+I6+J6+K6</f>
        <v>3210</v>
      </c>
    </row>
    <row r="7" spans="1:19" x14ac:dyDescent="0.25">
      <c r="C7" s="430"/>
      <c r="D7" s="430"/>
      <c r="E7" s="430"/>
      <c r="F7" s="430"/>
      <c r="G7" s="430"/>
      <c r="H7" s="430"/>
      <c r="I7" s="430"/>
      <c r="J7" s="430"/>
      <c r="K7" s="430"/>
      <c r="L7" s="430"/>
    </row>
    <row r="8" spans="1:19" x14ac:dyDescent="0.25">
      <c r="C8" s="48"/>
      <c r="D8" s="48"/>
      <c r="E8" s="310"/>
      <c r="F8" s="310"/>
      <c r="G8" s="310"/>
      <c r="H8" s="310"/>
      <c r="I8" s="310"/>
      <c r="J8" s="310"/>
      <c r="K8" s="310"/>
      <c r="L8" s="310"/>
      <c r="M8" s="310"/>
      <c r="N8" s="310"/>
    </row>
    <row r="9" spans="1:19" x14ac:dyDescent="0.25">
      <c r="A9" s="314" t="s">
        <v>312</v>
      </c>
    </row>
    <row r="10" spans="1:19" ht="3.75" customHeight="1" x14ac:dyDescent="0.25"/>
    <row r="11" spans="1:19" s="155" customFormat="1" ht="17.25" customHeight="1" x14ac:dyDescent="0.25">
      <c r="A11" s="306" t="s">
        <v>2</v>
      </c>
      <c r="B11" s="316" t="s">
        <v>163</v>
      </c>
      <c r="C11" s="317"/>
      <c r="D11" s="426" t="s">
        <v>322</v>
      </c>
      <c r="E11" s="427"/>
      <c r="F11" s="427"/>
      <c r="G11" s="427"/>
      <c r="H11" s="427"/>
      <c r="I11" s="428"/>
      <c r="J11" s="431" t="s">
        <v>323</v>
      </c>
      <c r="K11" s="432"/>
      <c r="L11" s="432"/>
      <c r="M11" s="432"/>
      <c r="N11" s="432"/>
      <c r="O11" s="433"/>
    </row>
    <row r="12" spans="1:19" s="155" customFormat="1" x14ac:dyDescent="0.25">
      <c r="A12" s="156" t="s">
        <v>234</v>
      </c>
      <c r="B12" s="422" t="s">
        <v>164</v>
      </c>
      <c r="C12" s="422" t="s">
        <v>165</v>
      </c>
      <c r="D12" s="333" t="s">
        <v>225</v>
      </c>
      <c r="E12" s="335" t="s">
        <v>309</v>
      </c>
      <c r="F12" s="333" t="s">
        <v>225</v>
      </c>
      <c r="G12" s="334" t="s">
        <v>309</v>
      </c>
      <c r="H12" s="424" t="s">
        <v>229</v>
      </c>
      <c r="I12" s="336" t="s">
        <v>235</v>
      </c>
      <c r="J12" s="333" t="s">
        <v>225</v>
      </c>
      <c r="K12" s="335" t="s">
        <v>309</v>
      </c>
      <c r="L12" s="333" t="s">
        <v>225</v>
      </c>
      <c r="M12" s="334" t="s">
        <v>309</v>
      </c>
      <c r="N12" s="424" t="s">
        <v>229</v>
      </c>
      <c r="O12" s="336" t="s">
        <v>235</v>
      </c>
    </row>
    <row r="13" spans="1:19" s="155" customFormat="1" x14ac:dyDescent="0.25">
      <c r="A13" s="159"/>
      <c r="B13" s="423"/>
      <c r="C13" s="423"/>
      <c r="D13" s="332" t="s">
        <v>320</v>
      </c>
      <c r="E13" s="337" t="s">
        <v>313</v>
      </c>
      <c r="F13" s="332" t="s">
        <v>321</v>
      </c>
      <c r="G13" s="338" t="s">
        <v>314</v>
      </c>
      <c r="H13" s="425"/>
      <c r="I13" s="332" t="s">
        <v>236</v>
      </c>
      <c r="J13" s="332" t="s">
        <v>320</v>
      </c>
      <c r="K13" s="338" t="s">
        <v>313</v>
      </c>
      <c r="L13" s="332" t="s">
        <v>321</v>
      </c>
      <c r="M13" s="338" t="s">
        <v>314</v>
      </c>
      <c r="N13" s="425"/>
      <c r="O13" s="332" t="s">
        <v>236</v>
      </c>
    </row>
    <row r="14" spans="1:19" s="155" customFormat="1" x14ac:dyDescent="0.25">
      <c r="A14" s="157">
        <v>1</v>
      </c>
      <c r="B14" s="82">
        <v>39753</v>
      </c>
      <c r="C14" s="83">
        <v>39759</v>
      </c>
      <c r="D14" s="329">
        <f>paddy_Dry!AI27/1000000</f>
        <v>0</v>
      </c>
      <c r="E14" s="329">
        <f>upland_dry!AI27/1000000</f>
        <v>0</v>
      </c>
      <c r="F14" s="329">
        <f>paddy_rain!AI27/1000000</f>
        <v>0</v>
      </c>
      <c r="G14" s="329">
        <f>upland_rain!AI27/1000000</f>
        <v>0</v>
      </c>
      <c r="H14" s="329">
        <f>plant!Y16/1000000</f>
        <v>0.15881660052924298</v>
      </c>
      <c r="I14" s="329">
        <f>(fishporn!H11+' prawnporn'!H11)/1000000</f>
        <v>0</v>
      </c>
      <c r="J14" s="329">
        <f>paddy_Dry!AJ27/1000000</f>
        <v>0</v>
      </c>
      <c r="K14" s="329">
        <f>upland_dry!AJ27/1000000</f>
        <v>0</v>
      </c>
      <c r="L14" s="329">
        <f>paddy_rain!AJ27/1000000</f>
        <v>0</v>
      </c>
      <c r="M14" s="329">
        <f>upland_rain!AJ27/1000000</f>
        <v>0</v>
      </c>
      <c r="N14" s="329">
        <f>plant!Z16/1000000</f>
        <v>0</v>
      </c>
      <c r="O14" s="329">
        <f>(fishporn!I11+' prawnporn'!K11)/1000000</f>
        <v>0</v>
      </c>
    </row>
    <row r="15" spans="1:19" s="155" customFormat="1" x14ac:dyDescent="0.25">
      <c r="A15" s="160">
        <f t="shared" ref="A15:A65" si="0">A14+1</f>
        <v>2</v>
      </c>
      <c r="B15" s="84">
        <f>C14+1</f>
        <v>39760</v>
      </c>
      <c r="C15" s="85">
        <f>B15+6</f>
        <v>39766</v>
      </c>
      <c r="D15" s="329">
        <f>paddy_Dry!AI28/1000000</f>
        <v>0</v>
      </c>
      <c r="E15" s="329">
        <f>upland_dry!AI28/1000000</f>
        <v>0</v>
      </c>
      <c r="F15" s="329">
        <f>paddy_rain!AI28/1000000</f>
        <v>0</v>
      </c>
      <c r="G15" s="329">
        <f>upland_rain!AI28/1000000</f>
        <v>0</v>
      </c>
      <c r="H15" s="329">
        <f>plant!Y17/1000000</f>
        <v>0.15881660052924298</v>
      </c>
      <c r="I15" s="329">
        <f>(fishporn!H12+' prawnporn'!H12)/1000000</f>
        <v>0</v>
      </c>
      <c r="J15" s="329">
        <f>paddy_Dry!AJ28/1000000</f>
        <v>0</v>
      </c>
      <c r="K15" s="329">
        <f>upland_dry!AJ28/1000000</f>
        <v>0</v>
      </c>
      <c r="L15" s="329">
        <f>paddy_rain!AJ28/1000000</f>
        <v>0</v>
      </c>
      <c r="M15" s="329">
        <f>upland_rain!AJ28/1000000</f>
        <v>0</v>
      </c>
      <c r="N15" s="329">
        <f>plant!Z17/1000000</f>
        <v>4.0646304000000001E-2</v>
      </c>
      <c r="O15" s="329">
        <f>(fishporn!I12+' prawnporn'!K12)/1000000</f>
        <v>0</v>
      </c>
    </row>
    <row r="16" spans="1:19" s="155" customFormat="1" x14ac:dyDescent="0.25">
      <c r="A16" s="160">
        <f t="shared" si="0"/>
        <v>3</v>
      </c>
      <c r="B16" s="84">
        <f t="shared" ref="B16:B65" si="1">C15+1</f>
        <v>39767</v>
      </c>
      <c r="C16" s="85">
        <f t="shared" ref="C16:C65" si="2">B16+6</f>
        <v>39773</v>
      </c>
      <c r="D16" s="329">
        <f>paddy_Dry!AI29/1000000</f>
        <v>0</v>
      </c>
      <c r="E16" s="329">
        <f>upland_dry!AI29/1000000</f>
        <v>0</v>
      </c>
      <c r="F16" s="329">
        <f>paddy_rain!AI29/1000000</f>
        <v>0</v>
      </c>
      <c r="G16" s="329">
        <f>upland_rain!AI29/1000000</f>
        <v>0</v>
      </c>
      <c r="H16" s="329">
        <f>plant!Y18/1000000</f>
        <v>0.15881660052924298</v>
      </c>
      <c r="I16" s="329">
        <f>(fishporn!H13+' prawnporn'!H13)/1000000</f>
        <v>0</v>
      </c>
      <c r="J16" s="329">
        <f>paddy_Dry!AJ29/1000000</f>
        <v>0</v>
      </c>
      <c r="K16" s="329">
        <f>upland_dry!AJ29/1000000</f>
        <v>0</v>
      </c>
      <c r="L16" s="329">
        <f>paddy_rain!AJ29/1000000</f>
        <v>0</v>
      </c>
      <c r="M16" s="329">
        <f>upland_rain!AJ29/1000000</f>
        <v>0</v>
      </c>
      <c r="N16" s="329">
        <f>plant!Z18/1000000</f>
        <v>0</v>
      </c>
      <c r="O16" s="329">
        <f>(fishporn!I13+' prawnporn'!K13)/1000000</f>
        <v>0</v>
      </c>
    </row>
    <row r="17" spans="1:15" s="155" customFormat="1" x14ac:dyDescent="0.25">
      <c r="A17" s="160">
        <f t="shared" si="0"/>
        <v>4</v>
      </c>
      <c r="B17" s="84">
        <f t="shared" si="1"/>
        <v>39774</v>
      </c>
      <c r="C17" s="85">
        <f t="shared" si="2"/>
        <v>39780</v>
      </c>
      <c r="D17" s="329">
        <f>paddy_Dry!AI30/1000000</f>
        <v>0.90818008681998119</v>
      </c>
      <c r="E17" s="329">
        <f>upland_dry!AI30/1000000</f>
        <v>0</v>
      </c>
      <c r="F17" s="329">
        <f>paddy_rain!AI30/1000000</f>
        <v>0</v>
      </c>
      <c r="G17" s="329">
        <f>upland_rain!AI30/1000000</f>
        <v>0</v>
      </c>
      <c r="H17" s="329">
        <f>plant!Y19/1000000</f>
        <v>0.15881660052924298</v>
      </c>
      <c r="I17" s="329">
        <f>(fishporn!H14+' prawnporn'!H14)/1000000</f>
        <v>0</v>
      </c>
      <c r="J17" s="329">
        <f>paddy_Dry!AJ30/1000000</f>
        <v>0</v>
      </c>
      <c r="K17" s="329">
        <f>upland_dry!AJ30/1000000</f>
        <v>0</v>
      </c>
      <c r="L17" s="329">
        <f>paddy_rain!AJ30/1000000</f>
        <v>0</v>
      </c>
      <c r="M17" s="329">
        <f>upland_rain!AJ30/1000000</f>
        <v>0</v>
      </c>
      <c r="N17" s="329">
        <f>plant!Z19/1000000</f>
        <v>0</v>
      </c>
      <c r="O17" s="329">
        <f>(fishporn!I14+' prawnporn'!K14)/1000000</f>
        <v>0</v>
      </c>
    </row>
    <row r="18" spans="1:15" s="155" customFormat="1" x14ac:dyDescent="0.25">
      <c r="A18" s="160">
        <f t="shared" si="0"/>
        <v>5</v>
      </c>
      <c r="B18" s="84">
        <f t="shared" si="1"/>
        <v>39781</v>
      </c>
      <c r="C18" s="85">
        <f t="shared" si="2"/>
        <v>39787</v>
      </c>
      <c r="D18" s="329">
        <f>paddy_Dry!AI31/1000000</f>
        <v>2.000729524662626</v>
      </c>
      <c r="E18" s="329">
        <f>upland_dry!AI31/1000000</f>
        <v>0</v>
      </c>
      <c r="F18" s="329">
        <f>paddy_rain!AI31/1000000</f>
        <v>0</v>
      </c>
      <c r="G18" s="329">
        <f>upland_rain!AI31/1000000</f>
        <v>0</v>
      </c>
      <c r="H18" s="329">
        <f>plant!Y20/1000000</f>
        <v>0.15599481780228605</v>
      </c>
      <c r="I18" s="329">
        <f>(fishporn!H15+' prawnporn'!H15)/1000000</f>
        <v>0</v>
      </c>
      <c r="J18" s="329">
        <f>paddy_Dry!AJ31/1000000</f>
        <v>3.5235136000000007E-2</v>
      </c>
      <c r="K18" s="329">
        <f>upland_dry!AJ31/1000000</f>
        <v>0</v>
      </c>
      <c r="L18" s="329">
        <f>paddy_rain!AJ31/1000000</f>
        <v>0</v>
      </c>
      <c r="M18" s="329">
        <f>upland_rain!AJ31/1000000</f>
        <v>0</v>
      </c>
      <c r="N18" s="329">
        <f>plant!Z20/1000000</f>
        <v>9.316704000000002E-3</v>
      </c>
      <c r="O18" s="329">
        <f>(fishporn!I15+' prawnporn'!K15)/1000000</f>
        <v>0</v>
      </c>
    </row>
    <row r="19" spans="1:15" s="155" customFormat="1" x14ac:dyDescent="0.25">
      <c r="A19" s="160">
        <f t="shared" si="0"/>
        <v>6</v>
      </c>
      <c r="B19" s="84">
        <f t="shared" si="1"/>
        <v>39788</v>
      </c>
      <c r="C19" s="85">
        <f t="shared" si="2"/>
        <v>39794</v>
      </c>
      <c r="D19" s="329">
        <f>paddy_Dry!AI32/1000000</f>
        <v>1.6254748902418916</v>
      </c>
      <c r="E19" s="329">
        <f>upland_dry!AI32/1000000</f>
        <v>0</v>
      </c>
      <c r="F19" s="329">
        <f>paddy_rain!AI32/1000000</f>
        <v>0</v>
      </c>
      <c r="G19" s="329">
        <f>upland_rain!AI32/1000000</f>
        <v>0</v>
      </c>
      <c r="H19" s="329">
        <f>plant!Y21/1000000</f>
        <v>0.17996334656839219</v>
      </c>
      <c r="I19" s="329">
        <f>(fishporn!H16+' prawnporn'!H16)/1000000</f>
        <v>0</v>
      </c>
      <c r="J19" s="329">
        <f>paddy_Dry!AJ32/1000000</f>
        <v>5.2054463999999995E-2</v>
      </c>
      <c r="K19" s="329">
        <f>upland_dry!AJ32/1000000</f>
        <v>0</v>
      </c>
      <c r="L19" s="329">
        <f>paddy_rain!AJ32/1000000</f>
        <v>0</v>
      </c>
      <c r="M19" s="329">
        <f>upland_rain!AJ32/1000000</f>
        <v>0</v>
      </c>
      <c r="N19" s="329">
        <f>plant!Z21/1000000</f>
        <v>1.0333631999999999E-2</v>
      </c>
      <c r="O19" s="329">
        <f>(fishporn!I16+' prawnporn'!K16)/1000000</f>
        <v>0</v>
      </c>
    </row>
    <row r="20" spans="1:15" s="155" customFormat="1" x14ac:dyDescent="0.25">
      <c r="A20" s="160">
        <f t="shared" si="0"/>
        <v>7</v>
      </c>
      <c r="B20" s="84">
        <f t="shared" si="1"/>
        <v>39795</v>
      </c>
      <c r="C20" s="85">
        <f t="shared" si="2"/>
        <v>39801</v>
      </c>
      <c r="D20" s="329">
        <f>paddy_Dry!AI33/1000000</f>
        <v>1.7885685430867497</v>
      </c>
      <c r="E20" s="329">
        <f>upland_dry!AI33/1000000</f>
        <v>0</v>
      </c>
      <c r="F20" s="329">
        <f>paddy_rain!AI33/1000000</f>
        <v>0</v>
      </c>
      <c r="G20" s="329">
        <f>upland_rain!AI33/1000000</f>
        <v>0</v>
      </c>
      <c r="H20" s="329">
        <f>plant!Y22/1000000</f>
        <v>0.17996334656839219</v>
      </c>
      <c r="I20" s="329">
        <f>(fishporn!H17+' prawnporn'!H17)/1000000</f>
        <v>0</v>
      </c>
      <c r="J20" s="329">
        <f>paddy_Dry!AJ33/1000000</f>
        <v>0</v>
      </c>
      <c r="K20" s="329">
        <f>upland_dry!AJ33/1000000</f>
        <v>0</v>
      </c>
      <c r="L20" s="329">
        <f>paddy_rain!AJ33/1000000</f>
        <v>0</v>
      </c>
      <c r="M20" s="329">
        <f>upland_rain!AJ33/1000000</f>
        <v>0</v>
      </c>
      <c r="N20" s="329">
        <f>plant!Z22/1000000</f>
        <v>0</v>
      </c>
      <c r="O20" s="329">
        <f>(fishporn!I17+' prawnporn'!K17)/1000000</f>
        <v>0</v>
      </c>
    </row>
    <row r="21" spans="1:15" s="155" customFormat="1" x14ac:dyDescent="0.25">
      <c r="A21" s="160">
        <f t="shared" si="0"/>
        <v>8</v>
      </c>
      <c r="B21" s="84">
        <f t="shared" si="1"/>
        <v>39802</v>
      </c>
      <c r="C21" s="85">
        <f t="shared" si="2"/>
        <v>39808</v>
      </c>
      <c r="D21" s="329">
        <f>paddy_Dry!AI34/1000000</f>
        <v>2.2627517486361124</v>
      </c>
      <c r="E21" s="329">
        <f>upland_dry!AI34/1000000</f>
        <v>0</v>
      </c>
      <c r="F21" s="329">
        <f>paddy_rain!AI34/1000000</f>
        <v>0</v>
      </c>
      <c r="G21" s="329">
        <f>upland_rain!AI34/1000000</f>
        <v>0</v>
      </c>
      <c r="H21" s="329">
        <f>plant!Y23/1000000</f>
        <v>0.17996334656839219</v>
      </c>
      <c r="I21" s="329">
        <f>(fishporn!H18+' prawnporn'!H18)/1000000</f>
        <v>0</v>
      </c>
      <c r="J21" s="329">
        <f>paddy_Dry!AJ34/1000000</f>
        <v>0</v>
      </c>
      <c r="K21" s="329">
        <f>upland_dry!AJ34/1000000</f>
        <v>0</v>
      </c>
      <c r="L21" s="329">
        <f>paddy_rain!AJ34/1000000</f>
        <v>0</v>
      </c>
      <c r="M21" s="329">
        <f>upland_rain!AJ34/1000000</f>
        <v>0</v>
      </c>
      <c r="N21" s="329">
        <f>plant!Z23/1000000</f>
        <v>0</v>
      </c>
      <c r="O21" s="329">
        <f>(fishporn!I18+' prawnporn'!K18)/1000000</f>
        <v>0</v>
      </c>
    </row>
    <row r="22" spans="1:15" s="155" customFormat="1" x14ac:dyDescent="0.25">
      <c r="A22" s="160">
        <f t="shared" si="0"/>
        <v>9</v>
      </c>
      <c r="B22" s="84">
        <f t="shared" si="1"/>
        <v>39809</v>
      </c>
      <c r="C22" s="85">
        <f t="shared" si="2"/>
        <v>39815</v>
      </c>
      <c r="D22" s="329">
        <f>paddy_Dry!AI35/1000000</f>
        <v>2.5096894087926622</v>
      </c>
      <c r="E22" s="329">
        <f>upland_dry!AI35/1000000</f>
        <v>5.7002690934922148E-2</v>
      </c>
      <c r="F22" s="329">
        <f>paddy_rain!AI35/1000000</f>
        <v>0</v>
      </c>
      <c r="G22" s="329">
        <f>upland_rain!AI35/1000000</f>
        <v>0</v>
      </c>
      <c r="H22" s="329">
        <f>plant!Y24/1000000</f>
        <v>0.17945599806855242</v>
      </c>
      <c r="I22" s="329">
        <f>(fishporn!H19+' prawnporn'!H19)/1000000</f>
        <v>0</v>
      </c>
      <c r="J22" s="329">
        <f>paddy_Dry!AJ35/1000000</f>
        <v>0.35793708960000009</v>
      </c>
      <c r="K22" s="329">
        <f>upland_dry!AJ35/1000000</f>
        <v>8.2810879999999989E-3</v>
      </c>
      <c r="L22" s="329">
        <f>paddy_rain!AJ35/1000000</f>
        <v>0</v>
      </c>
      <c r="M22" s="329">
        <f>upland_rain!AJ35/1000000</f>
        <v>0</v>
      </c>
      <c r="N22" s="329">
        <f>plant!Z24/1000000</f>
        <v>4.1534832000000001E-2</v>
      </c>
      <c r="O22" s="329">
        <f>(fishporn!I19+' prawnporn'!K19)/1000000</f>
        <v>0</v>
      </c>
    </row>
    <row r="23" spans="1:15" s="155" customFormat="1" x14ac:dyDescent="0.25">
      <c r="A23" s="160">
        <f t="shared" si="0"/>
        <v>10</v>
      </c>
      <c r="B23" s="84">
        <f t="shared" si="1"/>
        <v>39816</v>
      </c>
      <c r="C23" s="85">
        <f t="shared" si="2"/>
        <v>39822</v>
      </c>
      <c r="D23" s="329">
        <f>paddy_Dry!AI36/1000000</f>
        <v>1.9931507484531363</v>
      </c>
      <c r="E23" s="329">
        <f>upland_dry!AI36/1000000</f>
        <v>2.6282690934922148E-2</v>
      </c>
      <c r="F23" s="329">
        <f>paddy_rain!AI36/1000000</f>
        <v>0</v>
      </c>
      <c r="G23" s="329">
        <f>upland_rain!AI36/1000000</f>
        <v>0</v>
      </c>
      <c r="H23" s="329">
        <f>plant!Y25/1000000</f>
        <v>0.18410210858269821</v>
      </c>
      <c r="I23" s="329">
        <f>(fishporn!H20+' prawnporn'!H20)/1000000</f>
        <v>0</v>
      </c>
      <c r="J23" s="329">
        <f>paddy_Dry!AJ36/1000000</f>
        <v>0</v>
      </c>
      <c r="K23" s="329">
        <f>upland_dry!AJ36/1000000</f>
        <v>0</v>
      </c>
      <c r="L23" s="329">
        <f>paddy_rain!AJ36/1000000</f>
        <v>0</v>
      </c>
      <c r="M23" s="329">
        <f>upland_rain!AJ36/1000000</f>
        <v>0</v>
      </c>
      <c r="N23" s="329">
        <f>plant!Z25/1000000</f>
        <v>0</v>
      </c>
      <c r="O23" s="329">
        <f>(fishporn!I20+' prawnporn'!K20)/1000000</f>
        <v>0</v>
      </c>
    </row>
    <row r="24" spans="1:15" s="155" customFormat="1" x14ac:dyDescent="0.25">
      <c r="A24" s="160">
        <f t="shared" si="0"/>
        <v>11</v>
      </c>
      <c r="B24" s="84">
        <f t="shared" si="1"/>
        <v>39823</v>
      </c>
      <c r="C24" s="85">
        <f t="shared" si="2"/>
        <v>39829</v>
      </c>
      <c r="D24" s="329">
        <f>paddy_Dry!AI37/1000000</f>
        <v>2.0767876300242034</v>
      </c>
      <c r="E24" s="329">
        <f>upland_dry!AI37/1000000</f>
        <v>2.6282690934922148E-2</v>
      </c>
      <c r="F24" s="329">
        <f>paddy_rain!AI37/1000000</f>
        <v>0</v>
      </c>
      <c r="G24" s="329">
        <f>upland_rain!AI37/1000000</f>
        <v>0</v>
      </c>
      <c r="H24" s="329">
        <f>plant!Y26/1000000</f>
        <v>0.18410210858269821</v>
      </c>
      <c r="I24" s="329">
        <f>(fishporn!H21+' prawnporn'!H21)/1000000</f>
        <v>0</v>
      </c>
      <c r="J24" s="329">
        <f>paddy_Dry!AJ37/1000000</f>
        <v>0</v>
      </c>
      <c r="K24" s="329">
        <f>upland_dry!AJ37/1000000</f>
        <v>0</v>
      </c>
      <c r="L24" s="329">
        <f>paddy_rain!AJ37/1000000</f>
        <v>0</v>
      </c>
      <c r="M24" s="329">
        <f>upland_rain!AJ37/1000000</f>
        <v>0</v>
      </c>
      <c r="N24" s="329">
        <f>plant!Z26/1000000</f>
        <v>0</v>
      </c>
      <c r="O24" s="329">
        <f>(fishporn!I21+' prawnporn'!K21)/1000000</f>
        <v>0</v>
      </c>
    </row>
    <row r="25" spans="1:15" s="155" customFormat="1" x14ac:dyDescent="0.25">
      <c r="A25" s="160">
        <f t="shared" si="0"/>
        <v>12</v>
      </c>
      <c r="B25" s="84">
        <f t="shared" si="1"/>
        <v>39830</v>
      </c>
      <c r="C25" s="85">
        <f t="shared" si="2"/>
        <v>39836</v>
      </c>
      <c r="D25" s="329">
        <f>paddy_Dry!AI38/1000000</f>
        <v>2.1257281311340468</v>
      </c>
      <c r="E25" s="329">
        <f>upland_dry!AI38/1000000</f>
        <v>2.6282690934922148E-2</v>
      </c>
      <c r="F25" s="329">
        <f>paddy_rain!AI38/1000000</f>
        <v>0</v>
      </c>
      <c r="G25" s="329">
        <f>upland_rain!AI38/1000000</f>
        <v>0</v>
      </c>
      <c r="H25" s="329">
        <f>plant!Y27/1000000</f>
        <v>0.18410210858269821</v>
      </c>
      <c r="I25" s="329">
        <f>(fishporn!H22+' prawnporn'!H22)/1000000</f>
        <v>0</v>
      </c>
      <c r="J25" s="329">
        <f>paddy_Dry!AJ38/1000000</f>
        <v>0</v>
      </c>
      <c r="K25" s="329">
        <f>upland_dry!AJ38/1000000</f>
        <v>0</v>
      </c>
      <c r="L25" s="329">
        <f>paddy_rain!AJ38/1000000</f>
        <v>0</v>
      </c>
      <c r="M25" s="329">
        <f>upland_rain!AJ38/1000000</f>
        <v>0</v>
      </c>
      <c r="N25" s="329">
        <f>plant!Z27/1000000</f>
        <v>0</v>
      </c>
      <c r="O25" s="329">
        <f>(fishporn!I22+' prawnporn'!K22)/1000000</f>
        <v>0</v>
      </c>
    </row>
    <row r="26" spans="1:15" s="155" customFormat="1" x14ac:dyDescent="0.25">
      <c r="A26" s="160">
        <f t="shared" si="0"/>
        <v>13</v>
      </c>
      <c r="B26" s="84">
        <f t="shared" si="1"/>
        <v>39837</v>
      </c>
      <c r="C26" s="85">
        <f t="shared" si="2"/>
        <v>39843</v>
      </c>
      <c r="D26" s="329">
        <f>paddy_Dry!AI39/1000000</f>
        <v>2.1220866906133913</v>
      </c>
      <c r="E26" s="329">
        <f>upland_dry!AI39/1000000</f>
        <v>2.6282690934922148E-2</v>
      </c>
      <c r="F26" s="329">
        <f>paddy_rain!AI39/1000000</f>
        <v>0</v>
      </c>
      <c r="G26" s="329">
        <f>upland_rain!AI39/1000000</f>
        <v>0</v>
      </c>
      <c r="H26" s="329">
        <f>plant!Y28/1000000</f>
        <v>0.18410210858269821</v>
      </c>
      <c r="I26" s="329">
        <f>(fishporn!H23+' prawnporn'!H23)/1000000</f>
        <v>0</v>
      </c>
      <c r="J26" s="329">
        <f>paddy_Dry!AJ39/1000000</f>
        <v>0</v>
      </c>
      <c r="K26" s="329">
        <f>upland_dry!AJ39/1000000</f>
        <v>0</v>
      </c>
      <c r="L26" s="329">
        <f>paddy_rain!AJ39/1000000</f>
        <v>0</v>
      </c>
      <c r="M26" s="329">
        <f>upland_rain!AJ39/1000000</f>
        <v>0</v>
      </c>
      <c r="N26" s="329">
        <f>plant!Z28/1000000</f>
        <v>0</v>
      </c>
      <c r="O26" s="329">
        <f>(fishporn!I23+' prawnporn'!K23)/1000000</f>
        <v>0</v>
      </c>
    </row>
    <row r="27" spans="1:15" s="155" customFormat="1" x14ac:dyDescent="0.25">
      <c r="A27" s="160">
        <f t="shared" si="0"/>
        <v>14</v>
      </c>
      <c r="B27" s="84">
        <f t="shared" si="1"/>
        <v>39844</v>
      </c>
      <c r="C27" s="85">
        <f t="shared" si="2"/>
        <v>39850</v>
      </c>
      <c r="D27" s="329">
        <f>paddy_Dry!AI40/1000000</f>
        <v>2.20973989303763</v>
      </c>
      <c r="E27" s="329">
        <f>upland_dry!AI40/1000000</f>
        <v>3.4318765697969197E-2</v>
      </c>
      <c r="F27" s="329">
        <f>paddy_rain!AI40/1000000</f>
        <v>0</v>
      </c>
      <c r="G27" s="329">
        <f>upland_rain!AI40/1000000</f>
        <v>0</v>
      </c>
      <c r="H27" s="329">
        <f>plant!Y29/1000000</f>
        <v>0.17864199156183438</v>
      </c>
      <c r="I27" s="329">
        <f>(fishporn!H24+' prawnporn'!H24)/1000000</f>
        <v>0</v>
      </c>
      <c r="J27" s="329">
        <f>paddy_Dry!AJ40/1000000</f>
        <v>0</v>
      </c>
      <c r="K27" s="329">
        <f>upland_dry!AJ40/1000000</f>
        <v>0</v>
      </c>
      <c r="L27" s="329">
        <f>paddy_rain!AJ40/1000000</f>
        <v>0</v>
      </c>
      <c r="M27" s="329">
        <f>upland_rain!AJ40/1000000</f>
        <v>0</v>
      </c>
      <c r="N27" s="329">
        <f>plant!Z29/1000000</f>
        <v>0</v>
      </c>
      <c r="O27" s="329">
        <f>(fishporn!I24+' prawnporn'!K24)/1000000</f>
        <v>0</v>
      </c>
    </row>
    <row r="28" spans="1:15" s="155" customFormat="1" x14ac:dyDescent="0.25">
      <c r="A28" s="160">
        <f t="shared" si="0"/>
        <v>15</v>
      </c>
      <c r="B28" s="84">
        <f t="shared" si="1"/>
        <v>39851</v>
      </c>
      <c r="C28" s="85">
        <f t="shared" si="2"/>
        <v>39857</v>
      </c>
      <c r="D28" s="329">
        <f>paddy_Dry!AI41/1000000</f>
        <v>2.0863514032787251</v>
      </c>
      <c r="E28" s="329">
        <f>upland_dry!AI41/1000000</f>
        <v>3.4318765697969197E-2</v>
      </c>
      <c r="F28" s="329">
        <f>paddy_rain!AI41/1000000</f>
        <v>0</v>
      </c>
      <c r="G28" s="329">
        <f>upland_rain!AI41/1000000</f>
        <v>0</v>
      </c>
      <c r="H28" s="329">
        <f>plant!Y30/1000000</f>
        <v>0.17864199156183438</v>
      </c>
      <c r="I28" s="329">
        <f>(fishporn!H25+' prawnporn'!H25)/1000000</f>
        <v>0</v>
      </c>
      <c r="J28" s="329">
        <f>paddy_Dry!AJ41/1000000</f>
        <v>0</v>
      </c>
      <c r="K28" s="329">
        <f>upland_dry!AJ41/1000000</f>
        <v>0</v>
      </c>
      <c r="L28" s="329">
        <f>paddy_rain!AJ41/1000000</f>
        <v>0</v>
      </c>
      <c r="M28" s="329">
        <f>upland_rain!AJ41/1000000</f>
        <v>0</v>
      </c>
      <c r="N28" s="329">
        <f>plant!Z30/1000000</f>
        <v>0</v>
      </c>
      <c r="O28" s="329">
        <f>(fishporn!I25+' prawnporn'!K25)/1000000</f>
        <v>0</v>
      </c>
    </row>
    <row r="29" spans="1:15" s="155" customFormat="1" x14ac:dyDescent="0.25">
      <c r="A29" s="160">
        <f t="shared" si="0"/>
        <v>16</v>
      </c>
      <c r="B29" s="84">
        <f t="shared" si="1"/>
        <v>39858</v>
      </c>
      <c r="C29" s="85">
        <f t="shared" si="2"/>
        <v>39864</v>
      </c>
      <c r="D29" s="329">
        <f>paddy_Dry!AI42/1000000</f>
        <v>1.9037995008244784</v>
      </c>
      <c r="E29" s="329">
        <f>upland_dry!AI42/1000000</f>
        <v>3.4318765697969197E-2</v>
      </c>
      <c r="F29" s="329">
        <f>paddy_rain!AI42/1000000</f>
        <v>0</v>
      </c>
      <c r="G29" s="329">
        <f>upland_rain!AI42/1000000</f>
        <v>0</v>
      </c>
      <c r="H29" s="329">
        <f>plant!Y31/1000000</f>
        <v>0.17864199156183438</v>
      </c>
      <c r="I29" s="329">
        <f>(fishporn!H26+' prawnporn'!H26)/1000000</f>
        <v>0</v>
      </c>
      <c r="J29" s="329">
        <f>paddy_Dry!AJ42/1000000</f>
        <v>0</v>
      </c>
      <c r="K29" s="329">
        <f>upland_dry!AJ42/1000000</f>
        <v>0</v>
      </c>
      <c r="L29" s="329">
        <f>paddy_rain!AJ42/1000000</f>
        <v>0</v>
      </c>
      <c r="M29" s="329">
        <f>upland_rain!AJ42/1000000</f>
        <v>0</v>
      </c>
      <c r="N29" s="329">
        <f>plant!Z31/1000000</f>
        <v>0</v>
      </c>
      <c r="O29" s="329">
        <f>(fishporn!I26+' prawnporn'!K26)/1000000</f>
        <v>0</v>
      </c>
    </row>
    <row r="30" spans="1:15" s="155" customFormat="1" x14ac:dyDescent="0.25">
      <c r="A30" s="160">
        <f t="shared" si="0"/>
        <v>17</v>
      </c>
      <c r="B30" s="84">
        <f t="shared" si="1"/>
        <v>39865</v>
      </c>
      <c r="C30" s="85">
        <f t="shared" si="2"/>
        <v>39871</v>
      </c>
      <c r="D30" s="329">
        <f>paddy_Dry!AI43/1000000</f>
        <v>1.5461722041228616</v>
      </c>
      <c r="E30" s="329">
        <f>upland_dry!AI43/1000000</f>
        <v>3.4318765697969197E-2</v>
      </c>
      <c r="F30" s="329">
        <f>paddy_rain!AI43/1000000</f>
        <v>0</v>
      </c>
      <c r="G30" s="329">
        <f>upland_rain!AI43/1000000</f>
        <v>0</v>
      </c>
      <c r="H30" s="329">
        <f>plant!Y32/1000000</f>
        <v>0.17864199156183438</v>
      </c>
      <c r="I30" s="329">
        <f>(fishporn!H27+' prawnporn'!H27)/1000000</f>
        <v>0</v>
      </c>
      <c r="J30" s="329">
        <f>paddy_Dry!AJ43/1000000</f>
        <v>0</v>
      </c>
      <c r="K30" s="329">
        <f>upland_dry!AJ43/1000000</f>
        <v>0</v>
      </c>
      <c r="L30" s="329">
        <f>paddy_rain!AJ43/1000000</f>
        <v>0</v>
      </c>
      <c r="M30" s="329">
        <f>upland_rain!AJ43/1000000</f>
        <v>0</v>
      </c>
      <c r="N30" s="329">
        <f>plant!Z32/1000000</f>
        <v>0</v>
      </c>
      <c r="O30" s="329">
        <f>(fishporn!I27+' prawnporn'!K27)/1000000</f>
        <v>0</v>
      </c>
    </row>
    <row r="31" spans="1:15" s="155" customFormat="1" x14ac:dyDescent="0.25">
      <c r="A31" s="160">
        <f t="shared" si="0"/>
        <v>18</v>
      </c>
      <c r="B31" s="84">
        <f t="shared" si="1"/>
        <v>39872</v>
      </c>
      <c r="C31" s="85">
        <f t="shared" si="2"/>
        <v>39878</v>
      </c>
      <c r="D31" s="329">
        <f>paddy_Dry!AI44/1000000</f>
        <v>1.2656812983879904</v>
      </c>
      <c r="E31" s="329">
        <f>upland_dry!AI44/1000000</f>
        <v>5.3536855779448875E-2</v>
      </c>
      <c r="F31" s="329">
        <f>paddy_rain!AI44/1000000</f>
        <v>0</v>
      </c>
      <c r="G31" s="329">
        <f>upland_rain!AI44/1000000</f>
        <v>0</v>
      </c>
      <c r="H31" s="329">
        <f>plant!Y33/1000000</f>
        <v>0.22734263085644871</v>
      </c>
      <c r="I31" s="329">
        <f>(fishporn!H28+' prawnporn'!H28)/1000000</f>
        <v>0</v>
      </c>
      <c r="J31" s="329">
        <f>paddy_Dry!AJ44/1000000</f>
        <v>0</v>
      </c>
      <c r="K31" s="329">
        <f>upland_dry!AJ44/1000000</f>
        <v>0</v>
      </c>
      <c r="L31" s="329">
        <f>paddy_rain!AJ44/1000000</f>
        <v>0</v>
      </c>
      <c r="M31" s="329">
        <f>upland_rain!AJ44/1000000</f>
        <v>0</v>
      </c>
      <c r="N31" s="329">
        <f>plant!Z33/1000000</f>
        <v>0</v>
      </c>
      <c r="O31" s="329">
        <f>(fishporn!I28+' prawnporn'!K28)/1000000</f>
        <v>0</v>
      </c>
    </row>
    <row r="32" spans="1:15" s="155" customFormat="1" x14ac:dyDescent="0.25">
      <c r="A32" s="160">
        <f t="shared" si="0"/>
        <v>19</v>
      </c>
      <c r="B32" s="84">
        <f t="shared" si="1"/>
        <v>39879</v>
      </c>
      <c r="C32" s="85">
        <f t="shared" si="2"/>
        <v>39885</v>
      </c>
      <c r="D32" s="329">
        <f>paddy_Dry!AI45/1000000</f>
        <v>0.87493382645078988</v>
      </c>
      <c r="E32" s="329">
        <f>upland_dry!AI45/1000000</f>
        <v>5.3536855779448875E-2</v>
      </c>
      <c r="F32" s="329">
        <f>paddy_rain!AI45/1000000</f>
        <v>0</v>
      </c>
      <c r="G32" s="329">
        <f>upland_rain!AI45/1000000</f>
        <v>0</v>
      </c>
      <c r="H32" s="329">
        <f>plant!Y34/1000000</f>
        <v>0.2282687897637139</v>
      </c>
      <c r="I32" s="329">
        <f>(fishporn!H29+' prawnporn'!H29)/1000000</f>
        <v>0</v>
      </c>
      <c r="J32" s="329">
        <f>paddy_Dry!AJ45/1000000</f>
        <v>0</v>
      </c>
      <c r="K32" s="329">
        <f>upland_dry!AJ45/1000000</f>
        <v>0</v>
      </c>
      <c r="L32" s="329">
        <f>paddy_rain!AJ45/1000000</f>
        <v>0</v>
      </c>
      <c r="M32" s="329">
        <f>upland_rain!AJ45/1000000</f>
        <v>0</v>
      </c>
      <c r="N32" s="329">
        <f>plant!Z34/1000000</f>
        <v>0</v>
      </c>
      <c r="O32" s="329">
        <f>(fishporn!I29+' prawnporn'!K29)/1000000</f>
        <v>0</v>
      </c>
    </row>
    <row r="33" spans="1:15" s="155" customFormat="1" x14ac:dyDescent="0.25">
      <c r="A33" s="160">
        <f t="shared" si="0"/>
        <v>20</v>
      </c>
      <c r="B33" s="84">
        <f t="shared" si="1"/>
        <v>39886</v>
      </c>
      <c r="C33" s="85">
        <f t="shared" si="2"/>
        <v>39892</v>
      </c>
      <c r="D33" s="329">
        <f>paddy_Dry!AI46/1000000</f>
        <v>0.55465130844744304</v>
      </c>
      <c r="E33" s="329">
        <f>upland_dry!AI46/1000000</f>
        <v>5.3536855779448875E-2</v>
      </c>
      <c r="F33" s="329">
        <f>paddy_rain!AI46/1000000</f>
        <v>0</v>
      </c>
      <c r="G33" s="329">
        <f>upland_rain!AI46/1000000</f>
        <v>0</v>
      </c>
      <c r="H33" s="329">
        <f>plant!Y35/1000000</f>
        <v>0.2282687897637139</v>
      </c>
      <c r="I33" s="329">
        <f>(fishporn!H30+' prawnporn'!H30)/1000000</f>
        <v>0</v>
      </c>
      <c r="J33" s="329">
        <f>paddy_Dry!AJ46/1000000</f>
        <v>0</v>
      </c>
      <c r="K33" s="329">
        <f>upland_dry!AJ46/1000000</f>
        <v>0</v>
      </c>
      <c r="L33" s="329">
        <f>paddy_rain!AJ46/1000000</f>
        <v>0</v>
      </c>
      <c r="M33" s="329">
        <f>upland_rain!AJ46/1000000</f>
        <v>0</v>
      </c>
      <c r="N33" s="329">
        <f>plant!Z35/1000000</f>
        <v>0</v>
      </c>
      <c r="O33" s="329">
        <f>(fishporn!I30+' prawnporn'!K30)/1000000</f>
        <v>0</v>
      </c>
    </row>
    <row r="34" spans="1:15" s="155" customFormat="1" x14ac:dyDescent="0.25">
      <c r="A34" s="160">
        <f t="shared" si="0"/>
        <v>21</v>
      </c>
      <c r="B34" s="84">
        <f t="shared" si="1"/>
        <v>39893</v>
      </c>
      <c r="C34" s="85">
        <f t="shared" si="2"/>
        <v>39899</v>
      </c>
      <c r="D34" s="329">
        <f>paddy_Dry!AI47/1000000</f>
        <v>0.25375033059526703</v>
      </c>
      <c r="E34" s="329">
        <f>upland_dry!AI47/1000000</f>
        <v>5.3536855779448875E-2</v>
      </c>
      <c r="F34" s="329">
        <f>paddy_rain!AI47/1000000</f>
        <v>0</v>
      </c>
      <c r="G34" s="329">
        <f>upland_rain!AI47/1000000</f>
        <v>0</v>
      </c>
      <c r="H34" s="329">
        <f>plant!Y36/1000000</f>
        <v>0.2282687897637139</v>
      </c>
      <c r="I34" s="329">
        <f>(fishporn!H31+' prawnporn'!H31)/1000000</f>
        <v>0</v>
      </c>
      <c r="J34" s="329">
        <f>paddy_Dry!AJ47/1000000</f>
        <v>0</v>
      </c>
      <c r="K34" s="329">
        <f>upland_dry!AJ47/1000000</f>
        <v>0</v>
      </c>
      <c r="L34" s="329">
        <f>paddy_rain!AJ47/1000000</f>
        <v>0</v>
      </c>
      <c r="M34" s="329">
        <f>upland_rain!AJ47/1000000</f>
        <v>0</v>
      </c>
      <c r="N34" s="329">
        <f>plant!Z36/1000000</f>
        <v>0</v>
      </c>
      <c r="O34" s="329">
        <f>(fishporn!I31+' prawnporn'!K31)/1000000</f>
        <v>0</v>
      </c>
    </row>
    <row r="35" spans="1:15" s="155" customFormat="1" x14ac:dyDescent="0.25">
      <c r="A35" s="160">
        <f t="shared" si="0"/>
        <v>22</v>
      </c>
      <c r="B35" s="84">
        <f t="shared" si="1"/>
        <v>39900</v>
      </c>
      <c r="C35" s="85">
        <f t="shared" si="2"/>
        <v>39906</v>
      </c>
      <c r="D35" s="329">
        <f>paddy_Dry!AI48/1000000</f>
        <v>0</v>
      </c>
      <c r="E35" s="329">
        <f>upland_dry!AI48/1000000</f>
        <v>6.3604436690769442E-2</v>
      </c>
      <c r="F35" s="329">
        <f>paddy_rain!AI48/1000000</f>
        <v>0</v>
      </c>
      <c r="G35" s="329">
        <f>upland_rain!AI48/1000000</f>
        <v>0</v>
      </c>
      <c r="H35" s="329">
        <f>plant!Y37/1000000</f>
        <v>0.23225058878655053</v>
      </c>
      <c r="I35" s="329">
        <f>(fishporn!H32+' prawnporn'!H32)/1000000</f>
        <v>0</v>
      </c>
      <c r="J35" s="329">
        <f>paddy_Dry!AJ48/1000000</f>
        <v>0</v>
      </c>
      <c r="K35" s="329">
        <f>upland_dry!AJ48/1000000</f>
        <v>0</v>
      </c>
      <c r="L35" s="329">
        <f>paddy_rain!AJ48/1000000</f>
        <v>0</v>
      </c>
      <c r="M35" s="329">
        <f>upland_rain!AJ48/1000000</f>
        <v>0</v>
      </c>
      <c r="N35" s="329">
        <f>plant!Z37/1000000</f>
        <v>0</v>
      </c>
      <c r="O35" s="329">
        <f>(fishporn!I32+' prawnporn'!K32)/1000000</f>
        <v>0</v>
      </c>
    </row>
    <row r="36" spans="1:15" s="155" customFormat="1" x14ac:dyDescent="0.25">
      <c r="A36" s="160">
        <f t="shared" si="0"/>
        <v>23</v>
      </c>
      <c r="B36" s="84">
        <f t="shared" si="1"/>
        <v>39907</v>
      </c>
      <c r="C36" s="85">
        <f t="shared" si="2"/>
        <v>39913</v>
      </c>
      <c r="D36" s="329">
        <f>paddy_Dry!AI49/1000000</f>
        <v>0</v>
      </c>
      <c r="E36" s="329">
        <f>upland_dry!AI49/1000000</f>
        <v>6.3604436690769442E-2</v>
      </c>
      <c r="F36" s="329">
        <f>paddy_rain!AI49/1000000</f>
        <v>0</v>
      </c>
      <c r="G36" s="329">
        <f>upland_rain!AI49/1000000</f>
        <v>0</v>
      </c>
      <c r="H36" s="329">
        <f>plant!Y38/1000000</f>
        <v>0.25206506898095044</v>
      </c>
      <c r="I36" s="329">
        <f>(fishporn!H33+' prawnporn'!H33)/1000000</f>
        <v>0</v>
      </c>
      <c r="J36" s="329">
        <f>paddy_Dry!AJ49/1000000</f>
        <v>0</v>
      </c>
      <c r="K36" s="329">
        <f>upland_dry!AJ49/1000000</f>
        <v>5.0237439999999993E-3</v>
      </c>
      <c r="L36" s="329">
        <f>paddy_rain!AJ49/1000000</f>
        <v>0</v>
      </c>
      <c r="M36" s="329">
        <f>upland_rain!AJ49/1000000</f>
        <v>0</v>
      </c>
      <c r="N36" s="329">
        <f>plant!Z38/1000000</f>
        <v>2.5197216000000001E-2</v>
      </c>
      <c r="O36" s="329">
        <f>(fishporn!I33+' prawnporn'!K33)/1000000</f>
        <v>0</v>
      </c>
    </row>
    <row r="37" spans="1:15" s="155" customFormat="1" x14ac:dyDescent="0.25">
      <c r="A37" s="160">
        <f t="shared" si="0"/>
        <v>24</v>
      </c>
      <c r="B37" s="84">
        <f t="shared" si="1"/>
        <v>39914</v>
      </c>
      <c r="C37" s="85">
        <f t="shared" si="2"/>
        <v>39920</v>
      </c>
      <c r="D37" s="329">
        <f>paddy_Dry!AI50/1000000</f>
        <v>0</v>
      </c>
      <c r="E37" s="329">
        <f>upland_dry!AI50/1000000</f>
        <v>6.3604436690769442E-2</v>
      </c>
      <c r="F37" s="329">
        <f>paddy_rain!AI50/1000000</f>
        <v>0</v>
      </c>
      <c r="G37" s="329">
        <f>upland_rain!AI50/1000000</f>
        <v>0</v>
      </c>
      <c r="H37" s="329">
        <f>plant!Y39/1000000</f>
        <v>0.25206506898095044</v>
      </c>
      <c r="I37" s="329">
        <f>(fishporn!H34+' prawnporn'!H34)/1000000</f>
        <v>0</v>
      </c>
      <c r="J37" s="329">
        <f>paddy_Dry!AJ50/1000000</f>
        <v>0</v>
      </c>
      <c r="K37" s="329">
        <f>upland_dry!AJ50/1000000</f>
        <v>0</v>
      </c>
      <c r="L37" s="329">
        <f>paddy_rain!AJ50/1000000</f>
        <v>0</v>
      </c>
      <c r="M37" s="329">
        <f>upland_rain!AJ50/1000000</f>
        <v>0</v>
      </c>
      <c r="N37" s="329">
        <f>plant!Z39/1000000</f>
        <v>0</v>
      </c>
      <c r="O37" s="329">
        <f>(fishporn!I34+' prawnporn'!K34)/1000000</f>
        <v>0</v>
      </c>
    </row>
    <row r="38" spans="1:15" s="155" customFormat="1" x14ac:dyDescent="0.25">
      <c r="A38" s="160">
        <f t="shared" si="0"/>
        <v>25</v>
      </c>
      <c r="B38" s="84">
        <f t="shared" si="1"/>
        <v>39921</v>
      </c>
      <c r="C38" s="85">
        <f t="shared" si="2"/>
        <v>39927</v>
      </c>
      <c r="D38" s="329">
        <f>paddy_Dry!AI51/1000000</f>
        <v>0</v>
      </c>
      <c r="E38" s="329">
        <f>upland_dry!AI51/1000000</f>
        <v>6.3604436690769442E-2</v>
      </c>
      <c r="F38" s="329">
        <f>paddy_rain!AI51/1000000</f>
        <v>0</v>
      </c>
      <c r="G38" s="329">
        <f>upland_rain!AI51/1000000</f>
        <v>0</v>
      </c>
      <c r="H38" s="329">
        <f>plant!Y40/1000000</f>
        <v>0.25206506898095044</v>
      </c>
      <c r="I38" s="329">
        <f>(fishporn!H35+' prawnporn'!H35)/1000000</f>
        <v>0</v>
      </c>
      <c r="J38" s="329">
        <f>paddy_Dry!AJ51/1000000</f>
        <v>0</v>
      </c>
      <c r="K38" s="329">
        <f>upland_dry!AJ51/1000000</f>
        <v>2.5204766720000001E-2</v>
      </c>
      <c r="L38" s="329">
        <f>paddy_rain!AJ51/1000000</f>
        <v>0</v>
      </c>
      <c r="M38" s="329">
        <f>upland_rain!AJ51/1000000</f>
        <v>0</v>
      </c>
      <c r="N38" s="329">
        <f>plant!Z40/1000000</f>
        <v>0.12641765807999999</v>
      </c>
      <c r="O38" s="329">
        <f>(fishporn!I35+' prawnporn'!K35)/1000000</f>
        <v>0</v>
      </c>
    </row>
    <row r="39" spans="1:15" s="155" customFormat="1" x14ac:dyDescent="0.25">
      <c r="A39" s="160">
        <f t="shared" si="0"/>
        <v>26</v>
      </c>
      <c r="B39" s="84">
        <f t="shared" si="1"/>
        <v>39928</v>
      </c>
      <c r="C39" s="85">
        <f t="shared" si="2"/>
        <v>39934</v>
      </c>
      <c r="D39" s="329">
        <f>paddy_Dry!AI52/1000000</f>
        <v>0</v>
      </c>
      <c r="E39" s="329">
        <f>upland_dry!AI52/1000000</f>
        <v>5.9750885466430467E-2</v>
      </c>
      <c r="F39" s="329">
        <f>paddy_rain!AI52/1000000</f>
        <v>0</v>
      </c>
      <c r="G39" s="329">
        <f>upland_rain!AI52/1000000</f>
        <v>0</v>
      </c>
      <c r="H39" s="329">
        <f>plant!Y41/1000000</f>
        <v>0.23595842909797107</v>
      </c>
      <c r="I39" s="329">
        <f>(fishporn!H36+' prawnporn'!H36)/1000000</f>
        <v>0</v>
      </c>
      <c r="J39" s="329">
        <f>paddy_Dry!AJ52/1000000</f>
        <v>0</v>
      </c>
      <c r="K39" s="329">
        <f>upland_dry!AJ52/1000000</f>
        <v>0</v>
      </c>
      <c r="L39" s="329">
        <f>paddy_rain!AJ52/1000000</f>
        <v>0</v>
      </c>
      <c r="M39" s="329">
        <f>upland_rain!AJ52/1000000</f>
        <v>0</v>
      </c>
      <c r="N39" s="329">
        <f>plant!Z41/1000000</f>
        <v>0</v>
      </c>
      <c r="O39" s="329">
        <f>(fishporn!I36+' prawnporn'!K36)/1000000</f>
        <v>0</v>
      </c>
    </row>
    <row r="40" spans="1:15" s="155" customFormat="1" x14ac:dyDescent="0.25">
      <c r="A40" s="160">
        <f t="shared" si="0"/>
        <v>27</v>
      </c>
      <c r="B40" s="84">
        <f t="shared" si="1"/>
        <v>39935</v>
      </c>
      <c r="C40" s="85">
        <f t="shared" si="2"/>
        <v>39941</v>
      </c>
      <c r="D40" s="329">
        <f>paddy_Dry!AI53/1000000</f>
        <v>0</v>
      </c>
      <c r="E40" s="329">
        <f>upland_dry!AI53/1000000</f>
        <v>6.7930445427875213E-2</v>
      </c>
      <c r="F40" s="329">
        <f>paddy_rain!AI53/1000000</f>
        <v>0</v>
      </c>
      <c r="G40" s="329">
        <f>upland_rain!AI53/1000000</f>
        <v>0</v>
      </c>
      <c r="H40" s="329">
        <f>plant!Y42/1000000</f>
        <v>0.18321122211445801</v>
      </c>
      <c r="I40" s="329">
        <f>(fishporn!H37+' prawnporn'!H37)/1000000</f>
        <v>0</v>
      </c>
      <c r="J40" s="329">
        <f>paddy_Dry!AJ53/1000000</f>
        <v>0</v>
      </c>
      <c r="K40" s="329">
        <f>upland_dry!AJ53/1000000</f>
        <v>0</v>
      </c>
      <c r="L40" s="329">
        <f>paddy_rain!AJ53/1000000</f>
        <v>0</v>
      </c>
      <c r="M40" s="329">
        <f>upland_rain!AJ53/1000000</f>
        <v>0</v>
      </c>
      <c r="N40" s="329">
        <f>plant!Z42/1000000</f>
        <v>0</v>
      </c>
      <c r="O40" s="329">
        <f>(fishporn!I37+' prawnporn'!K37)/1000000</f>
        <v>0</v>
      </c>
    </row>
    <row r="41" spans="1:15" s="155" customFormat="1" x14ac:dyDescent="0.25">
      <c r="A41" s="160">
        <f t="shared" si="0"/>
        <v>28</v>
      </c>
      <c r="B41" s="84">
        <f t="shared" si="1"/>
        <v>39942</v>
      </c>
      <c r="C41" s="85">
        <f t="shared" si="2"/>
        <v>39948</v>
      </c>
      <c r="D41" s="329">
        <f>paddy_Dry!AI54/1000000</f>
        <v>0</v>
      </c>
      <c r="E41" s="329">
        <f>upland_dry!AI54/1000000</f>
        <v>6.7930445427875213E-2</v>
      </c>
      <c r="F41" s="329">
        <f>paddy_rain!AI54/1000000</f>
        <v>0</v>
      </c>
      <c r="G41" s="329">
        <f>upland_rain!AI54/1000000</f>
        <v>0</v>
      </c>
      <c r="H41" s="329">
        <f>plant!Y43/1000000</f>
        <v>0.18321122211445801</v>
      </c>
      <c r="I41" s="329">
        <f>(fishporn!H38+' prawnporn'!H38)/1000000</f>
        <v>0</v>
      </c>
      <c r="J41" s="329">
        <f>paddy_Dry!AJ54/1000000</f>
        <v>0</v>
      </c>
      <c r="K41" s="329">
        <f>upland_dry!AJ54/1000000</f>
        <v>0</v>
      </c>
      <c r="L41" s="329">
        <f>paddy_rain!AJ54/1000000</f>
        <v>0</v>
      </c>
      <c r="M41" s="329">
        <f>upland_rain!AJ54/1000000</f>
        <v>0</v>
      </c>
      <c r="N41" s="329">
        <f>plant!Z43/1000000</f>
        <v>0</v>
      </c>
      <c r="O41" s="329">
        <f>(fishporn!I38+' prawnporn'!K38)/1000000</f>
        <v>0</v>
      </c>
    </row>
    <row r="42" spans="1:15" s="155" customFormat="1" x14ac:dyDescent="0.25">
      <c r="A42" s="160">
        <f t="shared" si="0"/>
        <v>29</v>
      </c>
      <c r="B42" s="84">
        <f t="shared" si="1"/>
        <v>39949</v>
      </c>
      <c r="C42" s="85">
        <f t="shared" si="2"/>
        <v>39955</v>
      </c>
      <c r="D42" s="329">
        <f>paddy_Dry!AI55/1000000</f>
        <v>0</v>
      </c>
      <c r="E42" s="329">
        <f>upland_dry!AI55/1000000</f>
        <v>6.7930445427875213E-2</v>
      </c>
      <c r="F42" s="329">
        <f>paddy_rain!AI55/1000000</f>
        <v>0</v>
      </c>
      <c r="G42" s="329">
        <f>upland_rain!AI55/1000000</f>
        <v>0</v>
      </c>
      <c r="H42" s="329">
        <f>plant!Y44/1000000</f>
        <v>0.18321122211445801</v>
      </c>
      <c r="I42" s="329">
        <f>(fishporn!H39+' prawnporn'!H39)/1000000</f>
        <v>0</v>
      </c>
      <c r="J42" s="329">
        <f>paddy_Dry!AJ55/1000000</f>
        <v>0</v>
      </c>
      <c r="K42" s="329">
        <f>upland_dry!AJ55/1000000</f>
        <v>0</v>
      </c>
      <c r="L42" s="329">
        <f>paddy_rain!AJ55/1000000</f>
        <v>0</v>
      </c>
      <c r="M42" s="329">
        <f>upland_rain!AJ55/1000000</f>
        <v>0</v>
      </c>
      <c r="N42" s="329">
        <f>plant!Z44/1000000</f>
        <v>0</v>
      </c>
      <c r="O42" s="329">
        <f>(fishporn!I39+' prawnporn'!K39)/1000000</f>
        <v>0</v>
      </c>
    </row>
    <row r="43" spans="1:15" s="155" customFormat="1" x14ac:dyDescent="0.25">
      <c r="A43" s="160">
        <f t="shared" si="0"/>
        <v>30</v>
      </c>
      <c r="B43" s="84">
        <f t="shared" si="1"/>
        <v>39956</v>
      </c>
      <c r="C43" s="85">
        <f t="shared" si="2"/>
        <v>39962</v>
      </c>
      <c r="D43" s="329">
        <f>paddy_Dry!AI56/1000000</f>
        <v>0</v>
      </c>
      <c r="E43" s="329">
        <f>upland_dry!AI56/1000000</f>
        <v>6.7930445427875213E-2</v>
      </c>
      <c r="F43" s="329">
        <f>paddy_rain!AI56/1000000</f>
        <v>0</v>
      </c>
      <c r="G43" s="329">
        <f>upland_rain!AI56/1000000</f>
        <v>0</v>
      </c>
      <c r="H43" s="329">
        <f>plant!Y45/1000000</f>
        <v>0.18321122211445801</v>
      </c>
      <c r="I43" s="329">
        <f>(fishporn!H40+' prawnporn'!H40)/1000000</f>
        <v>0</v>
      </c>
      <c r="J43" s="329">
        <f>paddy_Dry!AJ56/1000000</f>
        <v>0</v>
      </c>
      <c r="K43" s="329">
        <f>upland_dry!AJ56/1000000</f>
        <v>0</v>
      </c>
      <c r="L43" s="329">
        <f>paddy_rain!AJ56/1000000</f>
        <v>0</v>
      </c>
      <c r="M43" s="329">
        <f>upland_rain!AJ56/1000000</f>
        <v>0</v>
      </c>
      <c r="N43" s="329">
        <f>plant!Z45/1000000</f>
        <v>0</v>
      </c>
      <c r="O43" s="329">
        <f>(fishporn!I40+' prawnporn'!K40)/1000000</f>
        <v>0</v>
      </c>
    </row>
    <row r="44" spans="1:15" s="155" customFormat="1" x14ac:dyDescent="0.25">
      <c r="A44" s="160">
        <f t="shared" si="0"/>
        <v>31</v>
      </c>
      <c r="B44" s="84">
        <f t="shared" si="1"/>
        <v>39963</v>
      </c>
      <c r="C44" s="85">
        <f t="shared" si="2"/>
        <v>39969</v>
      </c>
      <c r="D44" s="329">
        <f>paddy_Dry!AI57/1000000</f>
        <v>0</v>
      </c>
      <c r="E44" s="329">
        <f>upland_dry!AI57/1000000</f>
        <v>5.0434145806764009E-2</v>
      </c>
      <c r="F44" s="329">
        <f>paddy_rain!AI57/1000000</f>
        <v>0</v>
      </c>
      <c r="G44" s="329">
        <f>upland_rain!AI57/1000000</f>
        <v>0</v>
      </c>
      <c r="H44" s="329">
        <f>plant!Y46/1000000</f>
        <v>0.16000846355856854</v>
      </c>
      <c r="I44" s="329">
        <f>(fishporn!H41+' prawnporn'!H41)/1000000</f>
        <v>0</v>
      </c>
      <c r="J44" s="329">
        <f>paddy_Dry!AJ57/1000000</f>
        <v>0</v>
      </c>
      <c r="K44" s="329">
        <f>upland_dry!AJ57/1000000</f>
        <v>0</v>
      </c>
      <c r="L44" s="329">
        <f>paddy_rain!AJ57/1000000</f>
        <v>0</v>
      </c>
      <c r="M44" s="329">
        <f>upland_rain!AJ57/1000000</f>
        <v>0</v>
      </c>
      <c r="N44" s="329">
        <f>plant!Z46/1000000</f>
        <v>0</v>
      </c>
      <c r="O44" s="329">
        <f>(fishporn!I41+' prawnporn'!K41)/1000000</f>
        <v>0</v>
      </c>
    </row>
    <row r="45" spans="1:15" s="155" customFormat="1" x14ac:dyDescent="0.25">
      <c r="A45" s="160">
        <f t="shared" si="0"/>
        <v>32</v>
      </c>
      <c r="B45" s="84">
        <f t="shared" si="1"/>
        <v>39970</v>
      </c>
      <c r="C45" s="85">
        <f t="shared" si="2"/>
        <v>39976</v>
      </c>
      <c r="D45" s="329">
        <f>paddy_Dry!AI58/1000000</f>
        <v>0</v>
      </c>
      <c r="E45" s="329">
        <f>upland_dry!AI58/1000000</f>
        <v>5.0434145806764009E-2</v>
      </c>
      <c r="F45" s="329">
        <f>paddy_rain!AI58/1000000</f>
        <v>0</v>
      </c>
      <c r="G45" s="329">
        <f>upland_rain!AI58/1000000</f>
        <v>0</v>
      </c>
      <c r="H45" s="329">
        <f>plant!Y47/1000000</f>
        <v>0.14411145653367408</v>
      </c>
      <c r="I45" s="329">
        <f>(fishporn!H42+' prawnporn'!H42)/1000000</f>
        <v>0</v>
      </c>
      <c r="J45" s="329">
        <f>paddy_Dry!AJ58/1000000</f>
        <v>0</v>
      </c>
      <c r="K45" s="329">
        <f>upland_dry!AJ58/1000000</f>
        <v>0</v>
      </c>
      <c r="L45" s="329">
        <f>paddy_rain!AJ58/1000000</f>
        <v>0</v>
      </c>
      <c r="M45" s="329">
        <f>upland_rain!AJ58/1000000</f>
        <v>0</v>
      </c>
      <c r="N45" s="329">
        <f>plant!Z47/1000000</f>
        <v>0</v>
      </c>
      <c r="O45" s="329">
        <f>(fishporn!I42+' prawnporn'!K42)/1000000</f>
        <v>0</v>
      </c>
    </row>
    <row r="46" spans="1:15" s="155" customFormat="1" x14ac:dyDescent="0.25">
      <c r="A46" s="160">
        <f t="shared" si="0"/>
        <v>33</v>
      </c>
      <c r="B46" s="84">
        <f t="shared" si="1"/>
        <v>39977</v>
      </c>
      <c r="C46" s="85">
        <f t="shared" si="2"/>
        <v>39983</v>
      </c>
      <c r="D46" s="329">
        <f>paddy_Dry!AI59/1000000</f>
        <v>0</v>
      </c>
      <c r="E46" s="329">
        <f>upland_dry!AI59/1000000</f>
        <v>5.0434145806764009E-2</v>
      </c>
      <c r="F46" s="329">
        <f>paddy_rain!AI59/1000000</f>
        <v>0</v>
      </c>
      <c r="G46" s="329">
        <f>upland_rain!AI59/1000000</f>
        <v>0</v>
      </c>
      <c r="H46" s="329">
        <f>plant!Y48/1000000</f>
        <v>0.14411145653367408</v>
      </c>
      <c r="I46" s="329">
        <f>(fishporn!H43+' prawnporn'!H43)/1000000</f>
        <v>0</v>
      </c>
      <c r="J46" s="329">
        <f>paddy_Dry!AJ59/1000000</f>
        <v>0</v>
      </c>
      <c r="K46" s="329">
        <f>upland_dry!AJ59/1000000</f>
        <v>0</v>
      </c>
      <c r="L46" s="329">
        <f>paddy_rain!AJ59/1000000</f>
        <v>0</v>
      </c>
      <c r="M46" s="329">
        <f>upland_rain!AJ59/1000000</f>
        <v>0</v>
      </c>
      <c r="N46" s="329">
        <f>plant!Z48/1000000</f>
        <v>0</v>
      </c>
      <c r="O46" s="329">
        <f>(fishporn!I43+' prawnporn'!K43)/1000000</f>
        <v>0</v>
      </c>
    </row>
    <row r="47" spans="1:15" s="155" customFormat="1" x14ac:dyDescent="0.25">
      <c r="A47" s="160">
        <f t="shared" si="0"/>
        <v>34</v>
      </c>
      <c r="B47" s="84">
        <f t="shared" si="1"/>
        <v>39984</v>
      </c>
      <c r="C47" s="85">
        <f t="shared" si="2"/>
        <v>39990</v>
      </c>
      <c r="D47" s="329">
        <f>paddy_Dry!AI60/1000000</f>
        <v>0</v>
      </c>
      <c r="E47" s="329">
        <f>upland_dry!AI60/1000000</f>
        <v>5.0434145806764009E-2</v>
      </c>
      <c r="F47" s="329">
        <f>paddy_rain!AI60/1000000</f>
        <v>0</v>
      </c>
      <c r="G47" s="329">
        <f>upland_rain!AI60/1000000</f>
        <v>0</v>
      </c>
      <c r="H47" s="329">
        <f>plant!Y49/1000000</f>
        <v>0.14411145653367408</v>
      </c>
      <c r="I47" s="329">
        <f>(fishporn!H44+' prawnporn'!H44)/1000000</f>
        <v>0</v>
      </c>
      <c r="J47" s="329">
        <f>paddy_Dry!AJ60/1000000</f>
        <v>0</v>
      </c>
      <c r="K47" s="329">
        <f>upland_dry!AJ60/1000000</f>
        <v>0</v>
      </c>
      <c r="L47" s="329">
        <f>paddy_rain!AJ60/1000000</f>
        <v>0</v>
      </c>
      <c r="M47" s="329">
        <f>upland_rain!AJ60/1000000</f>
        <v>0</v>
      </c>
      <c r="N47" s="329">
        <f>plant!Z49/1000000</f>
        <v>0</v>
      </c>
      <c r="O47" s="329">
        <f>(fishporn!I44+' prawnporn'!K44)/1000000</f>
        <v>0</v>
      </c>
    </row>
    <row r="48" spans="1:15" s="155" customFormat="1" x14ac:dyDescent="0.25">
      <c r="A48" s="160">
        <f t="shared" si="0"/>
        <v>35</v>
      </c>
      <c r="B48" s="84">
        <f t="shared" si="1"/>
        <v>39991</v>
      </c>
      <c r="C48" s="85">
        <f t="shared" si="2"/>
        <v>39997</v>
      </c>
      <c r="D48" s="329">
        <f>paddy_Dry!AI61/1000000</f>
        <v>0</v>
      </c>
      <c r="E48" s="329">
        <f>upland_dry!AI61/1000000</f>
        <v>4.7140680129536983E-2</v>
      </c>
      <c r="F48" s="329">
        <f>paddy_rain!AI61/1000000</f>
        <v>0</v>
      </c>
      <c r="G48" s="329">
        <f>upland_rain!AI61/1000000</f>
        <v>0</v>
      </c>
      <c r="H48" s="329">
        <f>plant!Y50/1000000</f>
        <v>0.14323765337972177</v>
      </c>
      <c r="I48" s="329">
        <f>(fishporn!H45+' prawnporn'!H45)/1000000</f>
        <v>0</v>
      </c>
      <c r="J48" s="329">
        <f>paddy_Dry!AJ61/1000000</f>
        <v>0</v>
      </c>
      <c r="K48" s="329">
        <f>upland_dry!AJ61/1000000</f>
        <v>0</v>
      </c>
      <c r="L48" s="329">
        <f>paddy_rain!AJ61/1000000</f>
        <v>0</v>
      </c>
      <c r="M48" s="329">
        <f>upland_rain!AJ61/1000000</f>
        <v>0</v>
      </c>
      <c r="N48" s="329">
        <f>plant!Z50/1000000</f>
        <v>0</v>
      </c>
      <c r="O48" s="329">
        <f>(fishporn!I45+' prawnporn'!K45)/1000000</f>
        <v>0</v>
      </c>
    </row>
    <row r="49" spans="1:15" s="155" customFormat="1" x14ac:dyDescent="0.25">
      <c r="A49" s="160">
        <f t="shared" si="0"/>
        <v>36</v>
      </c>
      <c r="B49" s="84">
        <f t="shared" si="1"/>
        <v>39998</v>
      </c>
      <c r="C49" s="85">
        <f t="shared" si="2"/>
        <v>40004</v>
      </c>
      <c r="D49" s="329">
        <f>paddy_Dry!AI62/1000000</f>
        <v>0</v>
      </c>
      <c r="E49" s="329">
        <f>upland_dry!AI62/1000000</f>
        <v>4.7140680129536983E-2</v>
      </c>
      <c r="F49" s="329">
        <f>paddy_rain!AI62/1000000</f>
        <v>0</v>
      </c>
      <c r="G49" s="329">
        <f>upland_rain!AI62/1000000</f>
        <v>0</v>
      </c>
      <c r="H49" s="329">
        <f>plant!Y51/1000000</f>
        <v>0.1372230141664805</v>
      </c>
      <c r="I49" s="329">
        <f>(fishporn!H46+' prawnporn'!H46)/1000000</f>
        <v>0</v>
      </c>
      <c r="J49" s="329">
        <f>paddy_Dry!AJ62/1000000</f>
        <v>0</v>
      </c>
      <c r="K49" s="329">
        <f>upland_dry!AJ62/1000000</f>
        <v>0</v>
      </c>
      <c r="L49" s="329">
        <f>paddy_rain!AJ62/1000000</f>
        <v>0</v>
      </c>
      <c r="M49" s="329">
        <f>upland_rain!AJ62/1000000</f>
        <v>0</v>
      </c>
      <c r="N49" s="329">
        <f>plant!Z51/1000000</f>
        <v>0</v>
      </c>
      <c r="O49" s="329">
        <f>(fishporn!I46+' prawnporn'!K46)/1000000</f>
        <v>0</v>
      </c>
    </row>
    <row r="50" spans="1:15" s="155" customFormat="1" x14ac:dyDescent="0.25">
      <c r="A50" s="160">
        <f t="shared" si="0"/>
        <v>37</v>
      </c>
      <c r="B50" s="84">
        <f t="shared" si="1"/>
        <v>40005</v>
      </c>
      <c r="C50" s="85">
        <f t="shared" si="2"/>
        <v>40011</v>
      </c>
      <c r="D50" s="329">
        <f>paddy_Dry!AI63/1000000</f>
        <v>0</v>
      </c>
      <c r="E50" s="329">
        <f>upland_dry!AI63/1000000</f>
        <v>4.7140680129536983E-2</v>
      </c>
      <c r="F50" s="329">
        <f>paddy_rain!AI63/1000000</f>
        <v>0</v>
      </c>
      <c r="G50" s="329">
        <f>upland_rain!AI63/1000000</f>
        <v>0</v>
      </c>
      <c r="H50" s="329">
        <f>plant!Y52/1000000</f>
        <v>0.1372230141664805</v>
      </c>
      <c r="I50" s="329">
        <f>(fishporn!H47+' prawnporn'!H47)/1000000</f>
        <v>0</v>
      </c>
      <c r="J50" s="329">
        <f>paddy_Dry!AJ63/1000000</f>
        <v>0</v>
      </c>
      <c r="K50" s="329">
        <f>upland_dry!AJ63/1000000</f>
        <v>0</v>
      </c>
      <c r="L50" s="329">
        <f>paddy_rain!AJ63/1000000</f>
        <v>0</v>
      </c>
      <c r="M50" s="329">
        <f>upland_rain!AJ63/1000000</f>
        <v>0</v>
      </c>
      <c r="N50" s="329">
        <f>plant!Z52/1000000</f>
        <v>0</v>
      </c>
      <c r="O50" s="329">
        <f>(fishporn!I47+' prawnporn'!K47)/1000000</f>
        <v>0</v>
      </c>
    </row>
    <row r="51" spans="1:15" s="155" customFormat="1" x14ac:dyDescent="0.25">
      <c r="A51" s="160">
        <f t="shared" si="0"/>
        <v>38</v>
      </c>
      <c r="B51" s="84">
        <f t="shared" si="1"/>
        <v>40012</v>
      </c>
      <c r="C51" s="85">
        <f t="shared" si="2"/>
        <v>40018</v>
      </c>
      <c r="D51" s="329">
        <f>paddy_Dry!AI64/1000000</f>
        <v>0</v>
      </c>
      <c r="E51" s="329">
        <f>upland_dry!AI64/1000000</f>
        <v>4.7140680129536983E-2</v>
      </c>
      <c r="F51" s="329">
        <f>paddy_rain!AI64/1000000</f>
        <v>0</v>
      </c>
      <c r="G51" s="329">
        <f>upland_rain!AI64/1000000</f>
        <v>0</v>
      </c>
      <c r="H51" s="329">
        <f>plant!Y53/1000000</f>
        <v>0.1372230141664805</v>
      </c>
      <c r="I51" s="329">
        <f>(fishporn!H48+' prawnporn'!H48)/1000000</f>
        <v>0</v>
      </c>
      <c r="J51" s="329">
        <f>paddy_Dry!AJ64/1000000</f>
        <v>0</v>
      </c>
      <c r="K51" s="329">
        <f>upland_dry!AJ64/1000000</f>
        <v>0</v>
      </c>
      <c r="L51" s="329">
        <f>paddy_rain!AJ64/1000000</f>
        <v>0</v>
      </c>
      <c r="M51" s="329">
        <f>upland_rain!AJ64/1000000</f>
        <v>0</v>
      </c>
      <c r="N51" s="329">
        <f>plant!Z53/1000000</f>
        <v>0</v>
      </c>
      <c r="O51" s="329">
        <f>(fishporn!I48+' prawnporn'!K48)/1000000</f>
        <v>0</v>
      </c>
    </row>
    <row r="52" spans="1:15" s="155" customFormat="1" x14ac:dyDescent="0.25">
      <c r="A52" s="160">
        <f t="shared" si="0"/>
        <v>39</v>
      </c>
      <c r="B52" s="84">
        <f t="shared" si="1"/>
        <v>40019</v>
      </c>
      <c r="C52" s="85">
        <f t="shared" si="2"/>
        <v>40025</v>
      </c>
      <c r="D52" s="329">
        <f>paddy_Dry!AI65/1000000</f>
        <v>0</v>
      </c>
      <c r="E52" s="329">
        <f>upland_dry!AI65/1000000</f>
        <v>4.7140680129536983E-2</v>
      </c>
      <c r="F52" s="329">
        <f>paddy_rain!AI65/1000000</f>
        <v>0</v>
      </c>
      <c r="G52" s="329">
        <f>upland_rain!AI65/1000000</f>
        <v>0</v>
      </c>
      <c r="H52" s="329">
        <f>plant!Y54/1000000</f>
        <v>0.1372230141664805</v>
      </c>
      <c r="I52" s="329">
        <f>(fishporn!H49+' prawnporn'!H49)/1000000</f>
        <v>0</v>
      </c>
      <c r="J52" s="329">
        <f>paddy_Dry!AJ65/1000000</f>
        <v>0</v>
      </c>
      <c r="K52" s="329">
        <f>upland_dry!AJ65/1000000</f>
        <v>0</v>
      </c>
      <c r="L52" s="329">
        <f>paddy_rain!AJ65/1000000</f>
        <v>0</v>
      </c>
      <c r="M52" s="329">
        <f>upland_rain!AJ65/1000000</f>
        <v>0</v>
      </c>
      <c r="N52" s="329">
        <f>plant!Z54/1000000</f>
        <v>0</v>
      </c>
      <c r="O52" s="329">
        <f>(fishporn!I49+' prawnporn'!K49)/1000000</f>
        <v>0</v>
      </c>
    </row>
    <row r="53" spans="1:15" s="155" customFormat="1" x14ac:dyDescent="0.25">
      <c r="A53" s="160">
        <f t="shared" si="0"/>
        <v>40</v>
      </c>
      <c r="B53" s="84">
        <f t="shared" si="1"/>
        <v>40026</v>
      </c>
      <c r="C53" s="85">
        <f t="shared" si="2"/>
        <v>40032</v>
      </c>
      <c r="D53" s="329">
        <f>paddy_Dry!AI66/1000000</f>
        <v>0</v>
      </c>
      <c r="E53" s="329">
        <f>upland_dry!AI66/1000000</f>
        <v>3.6235233151702378E-2</v>
      </c>
      <c r="F53" s="329">
        <f>paddy_rain!AI66/1000000</f>
        <v>0</v>
      </c>
      <c r="G53" s="329">
        <f>upland_rain!AI66/1000000</f>
        <v>0</v>
      </c>
      <c r="H53" s="329">
        <f>plant!Y55/1000000</f>
        <v>0.12975377876863387</v>
      </c>
      <c r="I53" s="329">
        <f>(fishporn!H50+' prawnporn'!H50)/1000000</f>
        <v>0</v>
      </c>
      <c r="J53" s="329">
        <f>paddy_Dry!AJ66/1000000</f>
        <v>0</v>
      </c>
      <c r="K53" s="329">
        <f>upland_dry!AJ66/1000000</f>
        <v>0</v>
      </c>
      <c r="L53" s="329">
        <f>paddy_rain!AJ66/1000000</f>
        <v>0</v>
      </c>
      <c r="M53" s="329">
        <f>upland_rain!AJ66/1000000</f>
        <v>0</v>
      </c>
      <c r="N53" s="329">
        <f>plant!Z55/1000000</f>
        <v>0</v>
      </c>
      <c r="O53" s="329">
        <f>(fishporn!I50+' prawnporn'!K50)/1000000</f>
        <v>0</v>
      </c>
    </row>
    <row r="54" spans="1:15" s="155" customFormat="1" x14ac:dyDescent="0.25">
      <c r="A54" s="160">
        <f t="shared" si="0"/>
        <v>41</v>
      </c>
      <c r="B54" s="84">
        <f t="shared" si="1"/>
        <v>40033</v>
      </c>
      <c r="C54" s="85">
        <f t="shared" si="2"/>
        <v>40039</v>
      </c>
      <c r="D54" s="329">
        <f>paddy_Dry!AI67/1000000</f>
        <v>0</v>
      </c>
      <c r="E54" s="329">
        <f>upland_dry!AI67/1000000</f>
        <v>3.6235233151702378E-2</v>
      </c>
      <c r="F54" s="329">
        <f>paddy_rain!AI67/1000000</f>
        <v>0</v>
      </c>
      <c r="G54" s="329">
        <f>upland_rain!AI67/1000000</f>
        <v>0</v>
      </c>
      <c r="H54" s="329">
        <f>plant!Y56/1000000</f>
        <v>0.10576891617153103</v>
      </c>
      <c r="I54" s="329">
        <f>(fishporn!H51+' prawnporn'!H51)/1000000</f>
        <v>0</v>
      </c>
      <c r="J54" s="329">
        <f>paddy_Dry!AJ67/1000000</f>
        <v>0</v>
      </c>
      <c r="K54" s="329">
        <f>upland_dry!AJ67/1000000</f>
        <v>0</v>
      </c>
      <c r="L54" s="329">
        <f>paddy_rain!AJ67/1000000</f>
        <v>0</v>
      </c>
      <c r="M54" s="329">
        <f>upland_rain!AJ67/1000000</f>
        <v>0</v>
      </c>
      <c r="N54" s="329">
        <f>plant!Z56/1000000</f>
        <v>0</v>
      </c>
      <c r="O54" s="329">
        <f>(fishporn!I51+' prawnporn'!K51)/1000000</f>
        <v>0</v>
      </c>
    </row>
    <row r="55" spans="1:15" s="155" customFormat="1" x14ac:dyDescent="0.25">
      <c r="A55" s="160">
        <f t="shared" si="0"/>
        <v>42</v>
      </c>
      <c r="B55" s="84">
        <f t="shared" si="1"/>
        <v>40040</v>
      </c>
      <c r="C55" s="85">
        <f t="shared" si="2"/>
        <v>40046</v>
      </c>
      <c r="D55" s="329">
        <f>paddy_Dry!AI68/1000000</f>
        <v>0</v>
      </c>
      <c r="E55" s="329">
        <f>upland_dry!AI68/1000000</f>
        <v>3.6235233151702378E-2</v>
      </c>
      <c r="F55" s="329">
        <f>paddy_rain!AI68/1000000</f>
        <v>0</v>
      </c>
      <c r="G55" s="329">
        <f>upland_rain!AI68/1000000</f>
        <v>0</v>
      </c>
      <c r="H55" s="329">
        <f>plant!Y57/1000000</f>
        <v>0.10576891617153103</v>
      </c>
      <c r="I55" s="329">
        <f>(fishporn!H52+' prawnporn'!H52)/1000000</f>
        <v>0</v>
      </c>
      <c r="J55" s="329">
        <f>paddy_Dry!AJ68/1000000</f>
        <v>0</v>
      </c>
      <c r="K55" s="329">
        <f>upland_dry!AJ68/1000000</f>
        <v>0</v>
      </c>
      <c r="L55" s="329">
        <f>paddy_rain!AJ68/1000000</f>
        <v>0</v>
      </c>
      <c r="M55" s="329">
        <f>upland_rain!AJ68/1000000</f>
        <v>0</v>
      </c>
      <c r="N55" s="329">
        <f>plant!Z57/1000000</f>
        <v>0</v>
      </c>
      <c r="O55" s="329">
        <f>(fishporn!I52+' prawnporn'!K52)/1000000</f>
        <v>0</v>
      </c>
    </row>
    <row r="56" spans="1:15" s="155" customFormat="1" x14ac:dyDescent="0.25">
      <c r="A56" s="160">
        <f t="shared" si="0"/>
        <v>43</v>
      </c>
      <c r="B56" s="84">
        <f t="shared" si="1"/>
        <v>40047</v>
      </c>
      <c r="C56" s="85">
        <f t="shared" si="2"/>
        <v>40053</v>
      </c>
      <c r="D56" s="329">
        <f>paddy_Dry!AI69/1000000</f>
        <v>0</v>
      </c>
      <c r="E56" s="329">
        <f>upland_dry!AI69/1000000</f>
        <v>3.6235233151702378E-2</v>
      </c>
      <c r="F56" s="329">
        <f>paddy_rain!AI69/1000000</f>
        <v>0</v>
      </c>
      <c r="G56" s="329">
        <f>upland_rain!AI69/1000000</f>
        <v>0</v>
      </c>
      <c r="H56" s="329">
        <f>plant!Y58/1000000</f>
        <v>0.10576891617153103</v>
      </c>
      <c r="I56" s="329">
        <f>(fishporn!H53+' prawnporn'!H53)/1000000</f>
        <v>0</v>
      </c>
      <c r="J56" s="329">
        <f>paddy_Dry!AJ69/1000000</f>
        <v>0</v>
      </c>
      <c r="K56" s="329">
        <f>upland_dry!AJ69/1000000</f>
        <v>0</v>
      </c>
      <c r="L56" s="329">
        <f>paddy_rain!AJ69/1000000</f>
        <v>0</v>
      </c>
      <c r="M56" s="329">
        <f>upland_rain!AJ69/1000000</f>
        <v>0</v>
      </c>
      <c r="N56" s="329">
        <f>plant!Z58/1000000</f>
        <v>0</v>
      </c>
      <c r="O56" s="329">
        <f>(fishporn!I53+' prawnporn'!K53)/1000000</f>
        <v>0</v>
      </c>
    </row>
    <row r="57" spans="1:15" s="155" customFormat="1" x14ac:dyDescent="0.25">
      <c r="A57" s="160">
        <f t="shared" si="0"/>
        <v>44</v>
      </c>
      <c r="B57" s="84">
        <f t="shared" si="1"/>
        <v>40054</v>
      </c>
      <c r="C57" s="85">
        <f t="shared" si="2"/>
        <v>40060</v>
      </c>
      <c r="D57" s="329">
        <f>paddy_Dry!AI70/1000000</f>
        <v>0</v>
      </c>
      <c r="E57" s="329">
        <f>upland_dry!AI70/1000000</f>
        <v>2.5733132211914839E-2</v>
      </c>
      <c r="F57" s="329">
        <f>paddy_rain!AI70/1000000</f>
        <v>0</v>
      </c>
      <c r="G57" s="329">
        <f>upland_rain!AI70/1000000</f>
        <v>0</v>
      </c>
      <c r="H57" s="329">
        <f>plant!Y59/1000000</f>
        <v>0.10064767956284956</v>
      </c>
      <c r="I57" s="329">
        <f>(fishporn!H54+' prawnporn'!H54)/1000000</f>
        <v>0</v>
      </c>
      <c r="J57" s="329">
        <f>paddy_Dry!AJ70/1000000</f>
        <v>0</v>
      </c>
      <c r="K57" s="329">
        <f>upland_dry!AJ70/1000000</f>
        <v>0</v>
      </c>
      <c r="L57" s="329">
        <f>paddy_rain!AJ70/1000000</f>
        <v>0</v>
      </c>
      <c r="M57" s="329">
        <f>upland_rain!AJ70/1000000</f>
        <v>0</v>
      </c>
      <c r="N57" s="329">
        <f>plant!Z59/1000000</f>
        <v>0</v>
      </c>
      <c r="O57" s="329">
        <f>(fishporn!I54+' prawnporn'!K54)/1000000</f>
        <v>0</v>
      </c>
    </row>
    <row r="58" spans="1:15" s="155" customFormat="1" x14ac:dyDescent="0.25">
      <c r="A58" s="160">
        <f t="shared" si="0"/>
        <v>45</v>
      </c>
      <c r="B58" s="84">
        <f t="shared" si="1"/>
        <v>40061</v>
      </c>
      <c r="C58" s="85">
        <f t="shared" si="2"/>
        <v>40067</v>
      </c>
      <c r="D58" s="329">
        <f>paddy_Dry!AI71/1000000</f>
        <v>0</v>
      </c>
      <c r="E58" s="329">
        <f>upland_dry!AI71/1000000</f>
        <v>2.5733132211914839E-2</v>
      </c>
      <c r="F58" s="329">
        <f>paddy_rain!AI71/1000000</f>
        <v>0</v>
      </c>
      <c r="G58" s="329">
        <f>upland_rain!AI71/1000000</f>
        <v>0</v>
      </c>
      <c r="H58" s="329">
        <f>plant!Y60/1000000</f>
        <v>9.8652342250341307E-2</v>
      </c>
      <c r="I58" s="329">
        <f>(fishporn!H55+' prawnporn'!H55)/1000000</f>
        <v>0</v>
      </c>
      <c r="J58" s="329">
        <f>paddy_Dry!AJ71/1000000</f>
        <v>0</v>
      </c>
      <c r="K58" s="329">
        <f>upland_dry!AJ71/1000000</f>
        <v>0</v>
      </c>
      <c r="L58" s="329">
        <f>paddy_rain!AJ71/1000000</f>
        <v>0</v>
      </c>
      <c r="M58" s="329">
        <f>upland_rain!AJ71/1000000</f>
        <v>0</v>
      </c>
      <c r="N58" s="329">
        <f>plant!Z60/1000000</f>
        <v>0</v>
      </c>
      <c r="O58" s="329">
        <f>(fishporn!I55+' prawnporn'!K55)/1000000</f>
        <v>0</v>
      </c>
    </row>
    <row r="59" spans="1:15" s="155" customFormat="1" x14ac:dyDescent="0.25">
      <c r="A59" s="160">
        <f t="shared" si="0"/>
        <v>46</v>
      </c>
      <c r="B59" s="84">
        <f t="shared" si="1"/>
        <v>40068</v>
      </c>
      <c r="C59" s="85">
        <f t="shared" si="2"/>
        <v>40074</v>
      </c>
      <c r="D59" s="329">
        <f>paddy_Dry!AI72/1000000</f>
        <v>0</v>
      </c>
      <c r="E59" s="329">
        <f>upland_dry!AI72/1000000</f>
        <v>2.5733132211914839E-2</v>
      </c>
      <c r="F59" s="329">
        <f>paddy_rain!AI72/1000000</f>
        <v>0</v>
      </c>
      <c r="G59" s="329">
        <f>upland_rain!AI72/1000000</f>
        <v>0</v>
      </c>
      <c r="H59" s="329">
        <f>plant!Y61/1000000</f>
        <v>9.8652342250341307E-2</v>
      </c>
      <c r="I59" s="329">
        <f>(fishporn!H56+' prawnporn'!H56)/1000000</f>
        <v>0</v>
      </c>
      <c r="J59" s="329">
        <f>paddy_Dry!AJ72/1000000</f>
        <v>0</v>
      </c>
      <c r="K59" s="329">
        <f>upland_dry!AJ72/1000000</f>
        <v>0</v>
      </c>
      <c r="L59" s="329">
        <f>paddy_rain!AJ72/1000000</f>
        <v>0</v>
      </c>
      <c r="M59" s="329">
        <f>upland_rain!AJ72/1000000</f>
        <v>0</v>
      </c>
      <c r="N59" s="329">
        <f>plant!Z61/1000000</f>
        <v>0</v>
      </c>
      <c r="O59" s="329">
        <f>(fishporn!I56+' prawnporn'!K56)/1000000</f>
        <v>0</v>
      </c>
    </row>
    <row r="60" spans="1:15" s="155" customFormat="1" x14ac:dyDescent="0.25">
      <c r="A60" s="160">
        <f t="shared" si="0"/>
        <v>47</v>
      </c>
      <c r="B60" s="84">
        <f t="shared" si="1"/>
        <v>40075</v>
      </c>
      <c r="C60" s="85">
        <f t="shared" si="2"/>
        <v>40081</v>
      </c>
      <c r="D60" s="329">
        <f>paddy_Dry!AI73/1000000</f>
        <v>0</v>
      </c>
      <c r="E60" s="329">
        <f>upland_dry!AI73/1000000</f>
        <v>2.5733132211914839E-2</v>
      </c>
      <c r="F60" s="329">
        <f>paddy_rain!AI73/1000000</f>
        <v>0</v>
      </c>
      <c r="G60" s="329">
        <f>upland_rain!AI73/1000000</f>
        <v>0</v>
      </c>
      <c r="H60" s="329">
        <f>plant!Y62/1000000</f>
        <v>9.8652342250341307E-2</v>
      </c>
      <c r="I60" s="329">
        <f>(fishporn!H57+' prawnporn'!H57)/1000000</f>
        <v>0</v>
      </c>
      <c r="J60" s="329">
        <f>paddy_Dry!AJ73/1000000</f>
        <v>0</v>
      </c>
      <c r="K60" s="329">
        <f>upland_dry!AJ73/1000000</f>
        <v>0</v>
      </c>
      <c r="L60" s="329">
        <f>paddy_rain!AJ73/1000000</f>
        <v>0</v>
      </c>
      <c r="M60" s="329">
        <f>upland_rain!AJ73/1000000</f>
        <v>0</v>
      </c>
      <c r="N60" s="329">
        <f>plant!Z62/1000000</f>
        <v>0</v>
      </c>
      <c r="O60" s="329">
        <f>(fishporn!I57+' prawnporn'!K57)/1000000</f>
        <v>0</v>
      </c>
    </row>
    <row r="61" spans="1:15" s="155" customFormat="1" x14ac:dyDescent="0.25">
      <c r="A61" s="160">
        <f t="shared" si="0"/>
        <v>48</v>
      </c>
      <c r="B61" s="84">
        <f t="shared" si="1"/>
        <v>40082</v>
      </c>
      <c r="C61" s="85">
        <f t="shared" si="2"/>
        <v>40088</v>
      </c>
      <c r="D61" s="329">
        <f>paddy_Dry!AI74/1000000</f>
        <v>0</v>
      </c>
      <c r="E61" s="329">
        <f>upland_dry!AI74/1000000</f>
        <v>2.702645680261568E-2</v>
      </c>
      <c r="F61" s="329">
        <f>paddy_rain!AI74/1000000</f>
        <v>0</v>
      </c>
      <c r="G61" s="329">
        <f>upland_rain!AI74/1000000</f>
        <v>0</v>
      </c>
      <c r="H61" s="329">
        <f>plant!Y63/1000000</f>
        <v>0.10439782126911994</v>
      </c>
      <c r="I61" s="329">
        <f>(fishporn!H58+' prawnporn'!H58)/1000000</f>
        <v>0</v>
      </c>
      <c r="J61" s="329">
        <f>paddy_Dry!AJ74/1000000</f>
        <v>0</v>
      </c>
      <c r="K61" s="329">
        <f>upland_dry!AJ74/1000000</f>
        <v>0</v>
      </c>
      <c r="L61" s="329">
        <f>paddy_rain!AJ74/1000000</f>
        <v>0</v>
      </c>
      <c r="M61" s="329">
        <f>upland_rain!AJ74/1000000</f>
        <v>0</v>
      </c>
      <c r="N61" s="329">
        <f>plant!Z63/1000000</f>
        <v>0</v>
      </c>
      <c r="O61" s="329">
        <f>(fishporn!I58+' prawnporn'!K58)/1000000</f>
        <v>0</v>
      </c>
    </row>
    <row r="62" spans="1:15" s="155" customFormat="1" x14ac:dyDescent="0.25">
      <c r="A62" s="160">
        <f t="shared" si="0"/>
        <v>49</v>
      </c>
      <c r="B62" s="84">
        <f t="shared" si="1"/>
        <v>40089</v>
      </c>
      <c r="C62" s="85">
        <f t="shared" si="2"/>
        <v>40095</v>
      </c>
      <c r="D62" s="329">
        <f>paddy_Dry!AI75/1000000</f>
        <v>0</v>
      </c>
      <c r="E62" s="329">
        <f>upland_dry!AI75/1000000</f>
        <v>2.355910720215898E-2</v>
      </c>
      <c r="F62" s="329">
        <f>paddy_rain!AI75/1000000</f>
        <v>0</v>
      </c>
      <c r="G62" s="329">
        <f>upland_rain!AI75/1000000</f>
        <v>0</v>
      </c>
      <c r="H62" s="329">
        <f>plant!Y64/1000000</f>
        <v>0.10084058654052638</v>
      </c>
      <c r="I62" s="329">
        <f>(fishporn!H59+' prawnporn'!H59)/1000000</f>
        <v>0</v>
      </c>
      <c r="J62" s="329">
        <f>paddy_Dry!AJ75/1000000</f>
        <v>0</v>
      </c>
      <c r="K62" s="329">
        <f>upland_dry!AJ75/1000000</f>
        <v>0</v>
      </c>
      <c r="L62" s="329">
        <f>paddy_rain!AJ75/1000000</f>
        <v>0</v>
      </c>
      <c r="M62" s="329">
        <f>upland_rain!AJ75/1000000</f>
        <v>0</v>
      </c>
      <c r="N62" s="329">
        <f>plant!Z64/1000000</f>
        <v>0</v>
      </c>
      <c r="O62" s="329">
        <f>(fishporn!I59+' prawnporn'!K59)/1000000</f>
        <v>0</v>
      </c>
    </row>
    <row r="63" spans="1:15" s="155" customFormat="1" x14ac:dyDescent="0.25">
      <c r="A63" s="160">
        <f t="shared" si="0"/>
        <v>50</v>
      </c>
      <c r="B63" s="84">
        <f t="shared" si="1"/>
        <v>40096</v>
      </c>
      <c r="C63" s="85">
        <f t="shared" si="2"/>
        <v>40102</v>
      </c>
      <c r="D63" s="329">
        <f>paddy_Dry!AI76/1000000</f>
        <v>0</v>
      </c>
      <c r="E63" s="329">
        <f>upland_dry!AI76/1000000</f>
        <v>2.355910720215898E-2</v>
      </c>
      <c r="F63" s="329">
        <f>paddy_rain!AI76/1000000</f>
        <v>0</v>
      </c>
      <c r="G63" s="329">
        <f>upland_rain!AI76/1000000</f>
        <v>0</v>
      </c>
      <c r="H63" s="329">
        <f>plant!Y65/1000000</f>
        <v>0.10084058654052638</v>
      </c>
      <c r="I63" s="329">
        <f>(fishporn!H60+' prawnporn'!H60)/1000000</f>
        <v>0</v>
      </c>
      <c r="J63" s="329">
        <f>paddy_Dry!AJ76/1000000</f>
        <v>0</v>
      </c>
      <c r="K63" s="329">
        <f>upland_dry!AJ76/1000000</f>
        <v>0</v>
      </c>
      <c r="L63" s="329">
        <f>paddy_rain!AJ76/1000000</f>
        <v>0</v>
      </c>
      <c r="M63" s="329">
        <f>upland_rain!AJ76/1000000</f>
        <v>0</v>
      </c>
      <c r="N63" s="329">
        <f>plant!Z65/1000000</f>
        <v>0</v>
      </c>
      <c r="O63" s="329">
        <f>(fishporn!I60+' prawnporn'!K60)/1000000</f>
        <v>0</v>
      </c>
    </row>
    <row r="64" spans="1:15" s="155" customFormat="1" x14ac:dyDescent="0.25">
      <c r="A64" s="160">
        <f t="shared" si="0"/>
        <v>51</v>
      </c>
      <c r="B64" s="84">
        <f t="shared" si="1"/>
        <v>40103</v>
      </c>
      <c r="C64" s="85">
        <f t="shared" si="2"/>
        <v>40109</v>
      </c>
      <c r="D64" s="329">
        <f>paddy_Dry!AI77/1000000</f>
        <v>0</v>
      </c>
      <c r="E64" s="329">
        <f>upland_dry!AI77/1000000</f>
        <v>2.355910720215898E-2</v>
      </c>
      <c r="F64" s="329">
        <f>paddy_rain!AI77/1000000</f>
        <v>0</v>
      </c>
      <c r="G64" s="329">
        <f>upland_rain!AI77/1000000</f>
        <v>0</v>
      </c>
      <c r="H64" s="329">
        <f>plant!Y66/1000000</f>
        <v>0.10084058654052638</v>
      </c>
      <c r="I64" s="329">
        <f>(fishporn!H61+' prawnporn'!H61)/1000000</f>
        <v>0</v>
      </c>
      <c r="J64" s="329">
        <f>paddy_Dry!AJ77/1000000</f>
        <v>0</v>
      </c>
      <c r="K64" s="329">
        <f>upland_dry!AJ77/1000000</f>
        <v>0</v>
      </c>
      <c r="L64" s="329">
        <f>paddy_rain!AJ77/1000000</f>
        <v>0</v>
      </c>
      <c r="M64" s="329">
        <f>upland_rain!AJ77/1000000</f>
        <v>0</v>
      </c>
      <c r="N64" s="329">
        <f>plant!Z66/1000000</f>
        <v>0</v>
      </c>
      <c r="O64" s="329">
        <f>(fishporn!I61+' prawnporn'!K61)/1000000</f>
        <v>0</v>
      </c>
    </row>
    <row r="65" spans="1:15" s="155" customFormat="1" x14ac:dyDescent="0.25">
      <c r="A65" s="158">
        <f t="shared" si="0"/>
        <v>52</v>
      </c>
      <c r="B65" s="86">
        <f t="shared" si="1"/>
        <v>40110</v>
      </c>
      <c r="C65" s="87">
        <f t="shared" si="2"/>
        <v>40116</v>
      </c>
      <c r="D65" s="330">
        <f>paddy_Dry!AI78/1000000</f>
        <v>0</v>
      </c>
      <c r="E65" s="329">
        <f>upland_dry!AI78/1000000</f>
        <v>2.355910720215898E-2</v>
      </c>
      <c r="F65" s="329">
        <f>paddy_rain!AI78/1000000</f>
        <v>0</v>
      </c>
      <c r="G65" s="329">
        <f>upland_rain!AI78/1000000</f>
        <v>0</v>
      </c>
      <c r="H65" s="329">
        <f>plant!Y67/1000000</f>
        <v>0.10084058654052638</v>
      </c>
      <c r="I65" s="329">
        <f>(fishporn!H62+' prawnporn'!H62)/1000000</f>
        <v>0</v>
      </c>
      <c r="J65" s="329">
        <f>paddy_Dry!AJ78/1000000</f>
        <v>0</v>
      </c>
      <c r="K65" s="329">
        <f>upland_dry!AJ78/1000000</f>
        <v>0</v>
      </c>
      <c r="L65" s="329">
        <f>paddy_rain!AJ78/1000000</f>
        <v>0</v>
      </c>
      <c r="M65" s="329">
        <f>upland_rain!AJ78/1000000</f>
        <v>0</v>
      </c>
      <c r="N65" s="329">
        <f>plant!Z67/1000000</f>
        <v>0</v>
      </c>
      <c r="O65" s="329">
        <f>(fishporn!I62+' prawnporn'!K62)/1000000</f>
        <v>0</v>
      </c>
    </row>
    <row r="66" spans="1:15" s="311" customFormat="1" ht="15" customHeight="1" x14ac:dyDescent="0.25">
      <c r="A66" s="451" t="s">
        <v>243</v>
      </c>
      <c r="B66" s="452"/>
      <c r="C66" s="453"/>
      <c r="D66" s="331">
        <f>SUM(D14:D65)</f>
        <v>30.108227167609982</v>
      </c>
      <c r="E66" s="331">
        <f>SUM(E14:E65)</f>
        <v>1.9060226854657534</v>
      </c>
      <c r="F66" s="331">
        <f>SUM(F14:F65)</f>
        <v>0</v>
      </c>
      <c r="G66" s="331">
        <f t="shared" ref="G66:O66" si="3">SUM(G14:G65)</f>
        <v>0</v>
      </c>
      <c r="H66" s="331">
        <f t="shared" si="3"/>
        <v>8.4668797159374716</v>
      </c>
      <c r="I66" s="331">
        <f t="shared" si="3"/>
        <v>0</v>
      </c>
      <c r="J66" s="331">
        <f t="shared" si="3"/>
        <v>0.44522668960000011</v>
      </c>
      <c r="K66" s="331">
        <f t="shared" si="3"/>
        <v>3.8509598719999996E-2</v>
      </c>
      <c r="L66" s="331">
        <f t="shared" si="3"/>
        <v>0</v>
      </c>
      <c r="M66" s="331">
        <f t="shared" si="3"/>
        <v>0</v>
      </c>
      <c r="N66" s="331">
        <f t="shared" si="3"/>
        <v>0.25344634608</v>
      </c>
      <c r="O66" s="339">
        <f t="shared" si="3"/>
        <v>0</v>
      </c>
    </row>
    <row r="67" spans="1:15" x14ac:dyDescent="0.25">
      <c r="A67" s="456" t="s">
        <v>313</v>
      </c>
      <c r="B67" s="457"/>
      <c r="C67" s="458"/>
      <c r="D67" s="345">
        <f>D66</f>
        <v>30.108227167609982</v>
      </c>
      <c r="E67" s="345">
        <f>SUM(E14:E39)</f>
        <v>0.8277245728137913</v>
      </c>
      <c r="F67" s="345">
        <v>0</v>
      </c>
      <c r="G67" s="345">
        <f>SUM(G14:G39)</f>
        <v>0</v>
      </c>
      <c r="H67" s="345">
        <f>SUM(H14:H39)</f>
        <v>5.0981368832460809</v>
      </c>
      <c r="I67" s="345">
        <f>SUM(I14:I39)</f>
        <v>0</v>
      </c>
      <c r="J67" s="345">
        <f>J66</f>
        <v>0.44522668960000011</v>
      </c>
      <c r="K67" s="345">
        <f>SUM(K14:K39)</f>
        <v>3.8509598719999996E-2</v>
      </c>
      <c r="L67" s="345">
        <v>0</v>
      </c>
      <c r="M67" s="345">
        <f>SUM(M14:M39)</f>
        <v>0</v>
      </c>
      <c r="N67" s="345">
        <f>SUM(N14:N39)</f>
        <v>0.25344634608</v>
      </c>
      <c r="O67" s="345">
        <f>SUM(O14:O39)</f>
        <v>0</v>
      </c>
    </row>
    <row r="68" spans="1:15" x14ac:dyDescent="0.25">
      <c r="A68" s="459" t="s">
        <v>314</v>
      </c>
      <c r="B68" s="460"/>
      <c r="C68" s="461"/>
      <c r="D68" s="346">
        <v>0</v>
      </c>
      <c r="E68" s="346">
        <f>SUM(E40:E65)</f>
        <v>1.0782981126519628</v>
      </c>
      <c r="F68" s="346">
        <f>F66</f>
        <v>0</v>
      </c>
      <c r="G68" s="346">
        <f>SUM(G40:G65)</f>
        <v>0</v>
      </c>
      <c r="H68" s="346">
        <f>SUM(H40:H65)</f>
        <v>3.3687428326913915</v>
      </c>
      <c r="I68" s="346">
        <f>SUM(I40:I65)</f>
        <v>0</v>
      </c>
      <c r="J68" s="346">
        <v>0</v>
      </c>
      <c r="K68" s="346">
        <v>0</v>
      </c>
      <c r="L68" s="346">
        <f>L66</f>
        <v>0</v>
      </c>
      <c r="M68" s="346">
        <f>SUM(M40:M65)</f>
        <v>0</v>
      </c>
      <c r="N68" s="346">
        <f>SUM(N40:N65)</f>
        <v>0</v>
      </c>
      <c r="O68" s="346">
        <f>SUM(O40:O65)</f>
        <v>0</v>
      </c>
    </row>
    <row r="69" spans="1:15" x14ac:dyDescent="0.25">
      <c r="B69" s="343"/>
      <c r="C69" s="344"/>
    </row>
    <row r="70" spans="1:15" ht="15.75" customHeight="1" x14ac:dyDescent="0.25">
      <c r="D70" s="318" t="s">
        <v>315</v>
      </c>
      <c r="H70" s="341"/>
      <c r="I70" s="347"/>
      <c r="N70" s="348"/>
      <c r="O70" s="347"/>
    </row>
    <row r="71" spans="1:15" x14ac:dyDescent="0.25">
      <c r="C71" s="308"/>
      <c r="D71" s="321" t="s">
        <v>325</v>
      </c>
      <c r="E71" s="322"/>
      <c r="F71" s="321" t="s">
        <v>253</v>
      </c>
      <c r="G71" s="322"/>
      <c r="H71" s="321" t="s">
        <v>317</v>
      </c>
      <c r="I71" s="322"/>
      <c r="J71" s="323" t="s">
        <v>318</v>
      </c>
      <c r="K71" s="324"/>
      <c r="L71" s="321" t="s">
        <v>319</v>
      </c>
      <c r="M71" s="322"/>
    </row>
    <row r="72" spans="1:15" x14ac:dyDescent="0.25">
      <c r="D72" s="325" t="s">
        <v>316</v>
      </c>
      <c r="E72" s="326"/>
      <c r="F72" s="325" t="s">
        <v>316</v>
      </c>
      <c r="G72" s="326"/>
      <c r="H72" s="325" t="s">
        <v>316</v>
      </c>
      <c r="I72" s="327"/>
      <c r="J72" s="325" t="s">
        <v>316</v>
      </c>
      <c r="K72" s="328"/>
      <c r="L72" s="325" t="s">
        <v>242</v>
      </c>
      <c r="M72" s="326"/>
    </row>
    <row r="73" spans="1:15" s="312" customFormat="1" ht="18" customHeight="1" x14ac:dyDescent="0.25">
      <c r="B73"/>
      <c r="C73" s="320" t="s">
        <v>313</v>
      </c>
      <c r="D73" s="454">
        <f>SUM(D67:I67)</f>
        <v>36.034088623669859</v>
      </c>
      <c r="E73" s="455"/>
      <c r="F73" s="454">
        <f>SUM(J67:O67)</f>
        <v>0.73718263440000009</v>
      </c>
      <c r="G73" s="455"/>
      <c r="H73" s="435">
        <v>42.7</v>
      </c>
      <c r="I73" s="436"/>
      <c r="J73" s="435">
        <v>15.23</v>
      </c>
      <c r="K73" s="436"/>
      <c r="L73" s="437">
        <f>IF(H73&gt;0,(D73-F73-J73)/H73,"-")</f>
        <v>0.46995095993606223</v>
      </c>
      <c r="M73" s="438"/>
    </row>
    <row r="74" spans="1:15" s="312" customFormat="1" ht="18" customHeight="1" x14ac:dyDescent="0.25">
      <c r="C74" s="319" t="s">
        <v>314</v>
      </c>
      <c r="D74" s="439">
        <f>SUM(D68:I68)</f>
        <v>4.4470409453433541</v>
      </c>
      <c r="E74" s="440"/>
      <c r="F74" s="439">
        <f>SUM(J68:O68)</f>
        <v>0</v>
      </c>
      <c r="G74" s="440"/>
      <c r="H74" s="441"/>
      <c r="I74" s="442"/>
      <c r="J74" s="441"/>
      <c r="K74" s="442"/>
      <c r="L74" s="443" t="str">
        <f>IF(H74&gt;0,(D74-F74-J74)/H74,"-")</f>
        <v>-</v>
      </c>
      <c r="M74" s="444"/>
    </row>
    <row r="75" spans="1:15" x14ac:dyDescent="0.25">
      <c r="B75" s="312"/>
    </row>
    <row r="76" spans="1:15" x14ac:dyDescent="0.25">
      <c r="O76" s="347"/>
    </row>
    <row r="77" spans="1:15" x14ac:dyDescent="0.25">
      <c r="I77" s="341"/>
      <c r="N77" s="341"/>
      <c r="O77" s="341"/>
    </row>
    <row r="78" spans="1:15" x14ac:dyDescent="0.25">
      <c r="H78" s="342"/>
    </row>
    <row r="82" spans="7:7" x14ac:dyDescent="0.25">
      <c r="G82" s="340"/>
    </row>
    <row r="83" spans="7:7" x14ac:dyDescent="0.25">
      <c r="G83" s="340"/>
    </row>
  </sheetData>
  <sheetProtection algorithmName="SHA-512" hashValue="TsK0N2Y+0ggNZ0RN+2ymGc8TUmheQMW1PnxZvbce6H7MFL6SWF7bgKAfWWVke4N/Q9QPfo2TS+b5JRzo8RPdnA==" saltValue="1NXS1Z3/vYGw9gX8aDRHCg==" spinCount="100000" sheet="1" objects="1" scenarios="1"/>
  <mergeCells count="32">
    <mergeCell ref="D1:E1"/>
    <mergeCell ref="J73:K73"/>
    <mergeCell ref="L73:M73"/>
    <mergeCell ref="D74:E74"/>
    <mergeCell ref="F74:G74"/>
    <mergeCell ref="H74:I74"/>
    <mergeCell ref="J74:K74"/>
    <mergeCell ref="L74:M74"/>
    <mergeCell ref="C4:G4"/>
    <mergeCell ref="H4:L4"/>
    <mergeCell ref="A66:C66"/>
    <mergeCell ref="D73:E73"/>
    <mergeCell ref="F73:G73"/>
    <mergeCell ref="H73:I73"/>
    <mergeCell ref="A67:C67"/>
    <mergeCell ref="A68:C68"/>
    <mergeCell ref="J6:J7"/>
    <mergeCell ref="J11:O11"/>
    <mergeCell ref="K6:K7"/>
    <mergeCell ref="L6:L7"/>
    <mergeCell ref="N12:N13"/>
    <mergeCell ref="B12:B13"/>
    <mergeCell ref="C12:C13"/>
    <mergeCell ref="H12:H13"/>
    <mergeCell ref="D11:I11"/>
    <mergeCell ref="I6:I7"/>
    <mergeCell ref="C6:C7"/>
    <mergeCell ref="D6:D7"/>
    <mergeCell ref="E6:E7"/>
    <mergeCell ref="F6:F7"/>
    <mergeCell ref="G6:G7"/>
    <mergeCell ref="H6:H7"/>
  </mergeCells>
  <phoneticPr fontId="2" type="noConversion"/>
  <pageMargins left="0.59055118110236227" right="3.937007874015748E-2" top="0.78740157480314965" bottom="0.19685039370078741" header="0.15748031496062992" footer="0.15748031496062992"/>
  <pageSetup paperSize="9" scale="7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indexed="42"/>
  </sheetPr>
  <dimension ref="A1:J16"/>
  <sheetViews>
    <sheetView workbookViewId="0">
      <selection activeCell="K29" sqref="K29"/>
    </sheetView>
  </sheetViews>
  <sheetFormatPr defaultRowHeight="13.2" x14ac:dyDescent="0.25"/>
  <cols>
    <col min="1" max="1" width="12.6640625" customWidth="1"/>
    <col min="2" max="2" width="4.88671875" customWidth="1"/>
    <col min="3" max="3" width="7.109375" customWidth="1"/>
    <col min="4" max="4" width="13.33203125" customWidth="1"/>
    <col min="5" max="5" width="13.109375" customWidth="1"/>
    <col min="6" max="6" width="4.109375" customWidth="1"/>
    <col min="7" max="7" width="6" customWidth="1"/>
    <col min="8" max="8" width="7.44140625" customWidth="1"/>
    <col min="9" max="9" width="13.109375" customWidth="1"/>
    <col min="10" max="10" width="13.5546875" customWidth="1"/>
  </cols>
  <sheetData>
    <row r="1" spans="1:10" ht="15.6" x14ac:dyDescent="0.3">
      <c r="A1" s="462" t="s">
        <v>295</v>
      </c>
      <c r="B1" s="462"/>
      <c r="C1" s="462"/>
      <c r="D1" s="462"/>
      <c r="E1" s="462"/>
      <c r="F1" s="462"/>
      <c r="G1" s="462"/>
      <c r="H1" s="462"/>
      <c r="I1" s="462"/>
      <c r="J1" s="462"/>
    </row>
    <row r="3" spans="1:10" x14ac:dyDescent="0.25">
      <c r="A3" s="401" t="s">
        <v>108</v>
      </c>
      <c r="B3" s="466" t="s">
        <v>166</v>
      </c>
      <c r="C3" s="467"/>
      <c r="D3" s="403" t="s">
        <v>304</v>
      </c>
      <c r="E3" s="404"/>
      <c r="F3" s="291"/>
      <c r="G3" s="466" t="s">
        <v>166</v>
      </c>
      <c r="H3" s="467"/>
      <c r="I3" s="403" t="s">
        <v>303</v>
      </c>
      <c r="J3" s="404"/>
    </row>
    <row r="4" spans="1:10" x14ac:dyDescent="0.25">
      <c r="A4" s="402"/>
      <c r="B4" s="468"/>
      <c r="C4" s="469"/>
      <c r="D4" s="151" t="s">
        <v>270</v>
      </c>
      <c r="E4" s="151" t="s">
        <v>302</v>
      </c>
      <c r="F4" s="291"/>
      <c r="G4" s="468"/>
      <c r="H4" s="469"/>
      <c r="I4" s="151" t="s">
        <v>270</v>
      </c>
      <c r="J4" s="151" t="s">
        <v>302</v>
      </c>
    </row>
    <row r="5" spans="1:10" x14ac:dyDescent="0.25">
      <c r="A5" s="463" t="str">
        <f>fill_data!C4</f>
        <v>สิงห์บุรี</v>
      </c>
      <c r="B5" s="282">
        <v>1</v>
      </c>
      <c r="C5" s="282" t="s">
        <v>269</v>
      </c>
      <c r="D5" s="294">
        <f>VLOOKUP($A$5,[0]!Equation_eff,$B5*2,FALSE)</f>
        <v>57</v>
      </c>
      <c r="E5" s="294">
        <f>VLOOKUP($A$5,[0]!Equation_eff,$B5*2+1,FALSE)</f>
        <v>0</v>
      </c>
      <c r="G5" s="282">
        <v>1</v>
      </c>
      <c r="H5" s="282" t="s">
        <v>269</v>
      </c>
      <c r="I5" s="294">
        <f>VLOOKUP($A$5,[0]!Equation_eff_upland,$B5*2,FALSE)</f>
        <v>20</v>
      </c>
      <c r="J5" s="349">
        <f>VLOOKUP($A$5,[0]!Equation_eff_upland,$B5*2+1,FALSE)</f>
        <v>0.23</v>
      </c>
    </row>
    <row r="6" spans="1:10" x14ac:dyDescent="0.25">
      <c r="A6" s="464"/>
      <c r="B6" s="283">
        <v>2</v>
      </c>
      <c r="C6" s="283" t="s">
        <v>271</v>
      </c>
      <c r="D6" s="294">
        <f>VLOOKUP($A$5,[0]!Equation_eff,$B6*2,FALSE)</f>
        <v>57</v>
      </c>
      <c r="E6" s="294">
        <f>VLOOKUP($A$5,[0]!Equation_eff,$B6*2+1,FALSE)</f>
        <v>0</v>
      </c>
      <c r="G6" s="283">
        <v>2</v>
      </c>
      <c r="H6" s="283" t="s">
        <v>271</v>
      </c>
      <c r="I6" s="294">
        <f>VLOOKUP($A$5,[0]!Equation_eff_upland,$B6*2,FALSE)</f>
        <v>20</v>
      </c>
      <c r="J6" s="349">
        <f>VLOOKUP($A$5,[0]!Equation_eff_upland,$B6*2+1,FALSE)</f>
        <v>0.23</v>
      </c>
    </row>
    <row r="7" spans="1:10" x14ac:dyDescent="0.25">
      <c r="A7" s="464"/>
      <c r="B7" s="283">
        <v>3</v>
      </c>
      <c r="C7" s="283" t="s">
        <v>272</v>
      </c>
      <c r="D7" s="294">
        <f>VLOOKUP($A$5,[0]!Equation_eff,$B7*2,FALSE)</f>
        <v>57</v>
      </c>
      <c r="E7" s="294">
        <f>VLOOKUP($A$5,[0]!Equation_eff,$B7*2+1,FALSE)</f>
        <v>0</v>
      </c>
      <c r="G7" s="283">
        <v>3</v>
      </c>
      <c r="H7" s="283" t="s">
        <v>272</v>
      </c>
      <c r="I7" s="294">
        <f>VLOOKUP($A$5,[0]!Equation_eff_upland,$B7*2,FALSE)</f>
        <v>20</v>
      </c>
      <c r="J7" s="349">
        <f>VLOOKUP($A$5,[0]!Equation_eff_upland,$B7*2+1,FALSE)</f>
        <v>0.23</v>
      </c>
    </row>
    <row r="8" spans="1:10" x14ac:dyDescent="0.25">
      <c r="A8" s="464"/>
      <c r="B8" s="283">
        <v>4</v>
      </c>
      <c r="C8" s="283" t="s">
        <v>273</v>
      </c>
      <c r="D8" s="294">
        <f>VLOOKUP($A$5,[0]!Equation_eff,$B8*2,FALSE)</f>
        <v>84</v>
      </c>
      <c r="E8" s="294">
        <f>VLOOKUP($A$5,[0]!Equation_eff,$B8*2+1,FALSE)</f>
        <v>0</v>
      </c>
      <c r="G8" s="283">
        <v>4</v>
      </c>
      <c r="H8" s="283" t="s">
        <v>273</v>
      </c>
      <c r="I8" s="294">
        <f>VLOOKUP($A$5,[0]!Equation_eff_upland,$B8*2,FALSE)</f>
        <v>20</v>
      </c>
      <c r="J8" s="349">
        <f>VLOOKUP($A$5,[0]!Equation_eff_upland,$B8*2+1,FALSE)</f>
        <v>0.23</v>
      </c>
    </row>
    <row r="9" spans="1:10" x14ac:dyDescent="0.25">
      <c r="A9" s="464"/>
      <c r="B9" s="283">
        <v>5</v>
      </c>
      <c r="C9" s="283" t="s">
        <v>274</v>
      </c>
      <c r="D9" s="294">
        <f>VLOOKUP($A$5,[0]!Equation_eff,$B9*2,FALSE)</f>
        <v>80</v>
      </c>
      <c r="E9" s="294">
        <f>VLOOKUP($A$5,[0]!Equation_eff,$B9*2+1,FALSE)</f>
        <v>0</v>
      </c>
      <c r="G9" s="283">
        <v>5</v>
      </c>
      <c r="H9" s="283" t="s">
        <v>274</v>
      </c>
      <c r="I9" s="294">
        <f>VLOOKUP($A$5,[0]!Equation_eff_upland,$B9*2,FALSE)</f>
        <v>19</v>
      </c>
      <c r="J9" s="349">
        <f>VLOOKUP($A$5,[0]!Equation_eff_upland,$B9*2+1,FALSE)</f>
        <v>0.11</v>
      </c>
    </row>
    <row r="10" spans="1:10" x14ac:dyDescent="0.25">
      <c r="A10" s="464"/>
      <c r="B10" s="283">
        <v>6</v>
      </c>
      <c r="C10" s="283" t="s">
        <v>275</v>
      </c>
      <c r="D10" s="294">
        <f>VLOOKUP($A$5,[0]!Equation_eff,$B10*2,FALSE)</f>
        <v>79</v>
      </c>
      <c r="E10" s="294">
        <f>VLOOKUP($A$5,[0]!Equation_eff,$B10*2+1,FALSE)</f>
        <v>0</v>
      </c>
      <c r="G10" s="283">
        <v>6</v>
      </c>
      <c r="H10" s="283" t="s">
        <v>275</v>
      </c>
      <c r="I10" s="294">
        <f>VLOOKUP($A$5,[0]!Equation_eff_upland,$B10*2,FALSE)</f>
        <v>20</v>
      </c>
      <c r="J10" s="349">
        <f>VLOOKUP($A$5,[0]!Equation_eff_upland,$B10*2+1,FALSE)</f>
        <v>0.06</v>
      </c>
    </row>
    <row r="11" spans="1:10" x14ac:dyDescent="0.25">
      <c r="A11" s="464"/>
      <c r="B11" s="283">
        <v>7</v>
      </c>
      <c r="C11" s="283" t="s">
        <v>276</v>
      </c>
      <c r="D11" s="294">
        <f>VLOOKUP($A$5,[0]!Equation_eff,$B11*2,FALSE)</f>
        <v>80</v>
      </c>
      <c r="E11" s="294">
        <f>VLOOKUP($A$5,[0]!Equation_eff,$B11*2+1,FALSE)</f>
        <v>0</v>
      </c>
      <c r="G11" s="283">
        <v>7</v>
      </c>
      <c r="H11" s="283" t="s">
        <v>276</v>
      </c>
      <c r="I11" s="294">
        <f>VLOOKUP($A$5,[0]!Equation_eff_upland,$B11*2,FALSE)</f>
        <v>19</v>
      </c>
      <c r="J11" s="349">
        <f>VLOOKUP($A$5,[0]!Equation_eff_upland,$B11*2+1,FALSE)</f>
        <v>0.05</v>
      </c>
    </row>
    <row r="12" spans="1:10" x14ac:dyDescent="0.25">
      <c r="A12" s="464"/>
      <c r="B12" s="283">
        <v>8</v>
      </c>
      <c r="C12" s="283" t="s">
        <v>277</v>
      </c>
      <c r="D12" s="294">
        <f>VLOOKUP($A$5,[0]!Equation_eff,$B12*2,FALSE)</f>
        <v>80</v>
      </c>
      <c r="E12" s="294">
        <f>VLOOKUP($A$5,[0]!Equation_eff,$B12*2+1,FALSE)</f>
        <v>0</v>
      </c>
      <c r="G12" s="283">
        <v>8</v>
      </c>
      <c r="H12" s="283" t="s">
        <v>277</v>
      </c>
      <c r="I12" s="294">
        <f>VLOOKUP($A$5,[0]!Equation_eff_upland,$B12*2,FALSE)</f>
        <v>17</v>
      </c>
      <c r="J12" s="349">
        <f>VLOOKUP($A$5,[0]!Equation_eff_upland,$B12*2+1,FALSE)</f>
        <v>0.05</v>
      </c>
    </row>
    <row r="13" spans="1:10" x14ac:dyDescent="0.25">
      <c r="A13" s="464"/>
      <c r="B13" s="283">
        <v>9</v>
      </c>
      <c r="C13" s="283" t="s">
        <v>278</v>
      </c>
      <c r="D13" s="294">
        <f>VLOOKUP($A$5,[0]!Equation_eff,$B13*2,FALSE)</f>
        <v>53</v>
      </c>
      <c r="E13" s="294">
        <f>VLOOKUP($A$5,[0]!Equation_eff,$B13*2+1,FALSE)</f>
        <v>0</v>
      </c>
      <c r="G13" s="283">
        <v>9</v>
      </c>
      <c r="H13" s="283" t="s">
        <v>278</v>
      </c>
      <c r="I13" s="294">
        <f>VLOOKUP($A$5,[0]!Equation_eff_upland,$B13*2,FALSE)</f>
        <v>18</v>
      </c>
      <c r="J13" s="349">
        <f>VLOOKUP($A$5,[0]!Equation_eff_upland,$B13*2+1,FALSE)</f>
        <v>0.03</v>
      </c>
    </row>
    <row r="14" spans="1:10" x14ac:dyDescent="0.25">
      <c r="A14" s="464"/>
      <c r="B14" s="283">
        <v>10</v>
      </c>
      <c r="C14" s="283" t="s">
        <v>279</v>
      </c>
      <c r="D14" s="294">
        <f>VLOOKUP($A$5,[0]!Equation_eff,$B14*2,FALSE)</f>
        <v>67</v>
      </c>
      <c r="E14" s="294">
        <f>VLOOKUP($A$5,[0]!Equation_eff,$B14*2+1,FALSE)</f>
        <v>0</v>
      </c>
      <c r="G14" s="283">
        <v>10</v>
      </c>
      <c r="H14" s="283" t="s">
        <v>279</v>
      </c>
      <c r="I14" s="294">
        <f>VLOOKUP($A$5,[0]!Equation_eff_upland,$B14*2,FALSE)</f>
        <v>13</v>
      </c>
      <c r="J14" s="349">
        <f>VLOOKUP($A$5,[0]!Equation_eff_upland,$B14*2+1,FALSE)</f>
        <v>0.02</v>
      </c>
    </row>
    <row r="15" spans="1:10" x14ac:dyDescent="0.25">
      <c r="A15" s="464"/>
      <c r="B15" s="283">
        <v>11</v>
      </c>
      <c r="C15" s="283" t="s">
        <v>280</v>
      </c>
      <c r="D15" s="294">
        <f>VLOOKUP($A$5,[0]!Equation_eff,$B15*2,FALSE)</f>
        <v>57</v>
      </c>
      <c r="E15" s="294">
        <f>VLOOKUP($A$5,[0]!Equation_eff,$B15*2+1,FALSE)</f>
        <v>0</v>
      </c>
      <c r="G15" s="283">
        <v>11</v>
      </c>
      <c r="H15" s="283" t="s">
        <v>280</v>
      </c>
      <c r="I15" s="294">
        <f>VLOOKUP($A$5,[0]!Equation_eff_upland,$B15*2,FALSE)</f>
        <v>20</v>
      </c>
      <c r="J15" s="349">
        <f>VLOOKUP($A$5,[0]!Equation_eff_upland,$B15*2+1,FALSE)</f>
        <v>0.23</v>
      </c>
    </row>
    <row r="16" spans="1:10" x14ac:dyDescent="0.25">
      <c r="A16" s="465"/>
      <c r="B16" s="290">
        <v>12</v>
      </c>
      <c r="C16" s="284" t="s">
        <v>281</v>
      </c>
      <c r="D16" s="295">
        <f>VLOOKUP($A$5,[0]!Equation_eff,$B16*2,FALSE)</f>
        <v>57</v>
      </c>
      <c r="E16" s="295">
        <f>VLOOKUP($A$5,[0]!Equation_eff,$B16*2+1,FALSE)</f>
        <v>0</v>
      </c>
      <c r="G16" s="290">
        <v>12</v>
      </c>
      <c r="H16" s="284" t="s">
        <v>281</v>
      </c>
      <c r="I16" s="295">
        <f>VLOOKUP($A$5,[0]!Equation_eff_upland,$B16*2,FALSE)</f>
        <v>20</v>
      </c>
      <c r="J16" s="350">
        <f>VLOOKUP($A$5,[0]!Equation_eff_upland,$B16*2+1,FALSE)</f>
        <v>0.23</v>
      </c>
    </row>
  </sheetData>
  <sheetProtection password="D332" sheet="1"/>
  <mergeCells count="7">
    <mergeCell ref="I3:J3"/>
    <mergeCell ref="A1:J1"/>
    <mergeCell ref="A3:A4"/>
    <mergeCell ref="A5:A16"/>
    <mergeCell ref="B3:C4"/>
    <mergeCell ref="G3:H4"/>
    <mergeCell ref="D3:E3"/>
  </mergeCells>
  <phoneticPr fontId="2" type="noConversion"/>
  <pageMargins left="0.55118110236220474" right="0.15748031496062992" top="0.78740157480314965" bottom="0.78740157480314965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indexed="42"/>
  </sheetPr>
  <dimension ref="A1:F57"/>
  <sheetViews>
    <sheetView workbookViewId="0">
      <selection activeCell="E6" sqref="E6"/>
    </sheetView>
  </sheetViews>
  <sheetFormatPr defaultRowHeight="13.2" x14ac:dyDescent="0.25"/>
  <cols>
    <col min="1" max="1" width="10.88671875" customWidth="1"/>
    <col min="2" max="2" width="14.33203125" customWidth="1"/>
    <col min="3" max="3" width="16.33203125" customWidth="1"/>
    <col min="4" max="4" width="17.109375" customWidth="1"/>
  </cols>
  <sheetData>
    <row r="1" spans="1:6" ht="15.6" x14ac:dyDescent="0.3">
      <c r="A1" s="462" t="s">
        <v>306</v>
      </c>
      <c r="B1" s="462"/>
      <c r="C1" s="462"/>
      <c r="D1" s="462"/>
      <c r="E1" s="462"/>
    </row>
    <row r="2" spans="1:6" ht="15.6" x14ac:dyDescent="0.3">
      <c r="A2" s="181" t="s">
        <v>332</v>
      </c>
      <c r="B2" s="473" t="str">
        <f>fill_data!D1</f>
        <v>ฝ่ายส่งน้ำบำรุงรักษาที่ 6</v>
      </c>
      <c r="C2" s="473"/>
      <c r="D2" s="358" t="s">
        <v>331</v>
      </c>
      <c r="E2" s="383" t="str">
        <f>fill_data!I2</f>
        <v>2561/62</v>
      </c>
      <c r="F2" s="286"/>
    </row>
    <row r="4" spans="1:6" x14ac:dyDescent="0.25">
      <c r="B4" s="471" t="s">
        <v>283</v>
      </c>
      <c r="C4" s="470" t="s">
        <v>305</v>
      </c>
      <c r="D4" s="470"/>
    </row>
    <row r="5" spans="1:6" x14ac:dyDescent="0.25">
      <c r="B5" s="472"/>
      <c r="C5" s="4" t="s">
        <v>225</v>
      </c>
      <c r="D5" s="4" t="s">
        <v>226</v>
      </c>
    </row>
    <row r="6" spans="1:6" x14ac:dyDescent="0.25">
      <c r="B6" s="299">
        <v>1</v>
      </c>
      <c r="C6" s="297">
        <f>daily_rainfall!O8</f>
        <v>0</v>
      </c>
      <c r="D6" s="297">
        <f>daily_rainfall!P8</f>
        <v>0</v>
      </c>
    </row>
    <row r="7" spans="1:6" x14ac:dyDescent="0.25">
      <c r="B7" s="300">
        <v>2</v>
      </c>
      <c r="C7" s="292">
        <f>daily_rainfall!O15</f>
        <v>7.9140000000000006</v>
      </c>
      <c r="D7" s="292">
        <f>daily_rainfall!P15</f>
        <v>7.9140000000000006</v>
      </c>
    </row>
    <row r="8" spans="1:6" x14ac:dyDescent="0.25">
      <c r="B8" s="300">
        <v>3</v>
      </c>
      <c r="C8" s="292">
        <f>daily_rainfall!O22</f>
        <v>0</v>
      </c>
      <c r="D8" s="292">
        <f>daily_rainfall!P22</f>
        <v>0</v>
      </c>
    </row>
    <row r="9" spans="1:6" x14ac:dyDescent="0.25">
      <c r="B9" s="300">
        <v>4</v>
      </c>
      <c r="C9" s="292">
        <f>daily_rainfall!O29</f>
        <v>0</v>
      </c>
      <c r="D9" s="292">
        <f>daily_rainfall!P29</f>
        <v>0</v>
      </c>
    </row>
    <row r="10" spans="1:6" x14ac:dyDescent="0.25">
      <c r="B10" s="300">
        <v>5</v>
      </c>
      <c r="C10" s="292">
        <f>daily_rainfall!O36</f>
        <v>1.8140000000000003</v>
      </c>
      <c r="D10" s="292">
        <f>daily_rainfall!P36</f>
        <v>1.8140000000000003</v>
      </c>
    </row>
    <row r="11" spans="1:6" x14ac:dyDescent="0.25">
      <c r="B11" s="300">
        <v>6</v>
      </c>
      <c r="C11" s="292">
        <f>daily_rainfall!O43</f>
        <v>2.012</v>
      </c>
      <c r="D11" s="292">
        <f>daily_rainfall!P43</f>
        <v>2.012</v>
      </c>
    </row>
    <row r="12" spans="1:6" x14ac:dyDescent="0.25">
      <c r="B12" s="300">
        <v>7</v>
      </c>
      <c r="C12" s="292">
        <f>daily_rainfall!O50</f>
        <v>0</v>
      </c>
      <c r="D12" s="292">
        <f>daily_rainfall!P50</f>
        <v>0</v>
      </c>
    </row>
    <row r="13" spans="1:6" x14ac:dyDescent="0.25">
      <c r="B13" s="300">
        <v>8</v>
      </c>
      <c r="C13" s="292">
        <f>daily_rainfall!O57</f>
        <v>0</v>
      </c>
      <c r="D13" s="292">
        <f>daily_rainfall!P57</f>
        <v>0</v>
      </c>
    </row>
    <row r="14" spans="1:6" x14ac:dyDescent="0.25">
      <c r="B14" s="300">
        <v>9</v>
      </c>
      <c r="C14" s="292">
        <f>daily_rainfall!O64</f>
        <v>8.0869999999999997</v>
      </c>
      <c r="D14" s="292">
        <f>daily_rainfall!P64</f>
        <v>8.0869999999999997</v>
      </c>
    </row>
    <row r="15" spans="1:6" x14ac:dyDescent="0.25">
      <c r="B15" s="300">
        <v>10</v>
      </c>
      <c r="C15" s="292">
        <f>daily_rainfall!O71</f>
        <v>0</v>
      </c>
      <c r="D15" s="292">
        <f>daily_rainfall!P71</f>
        <v>0</v>
      </c>
    </row>
    <row r="16" spans="1:6" x14ac:dyDescent="0.25">
      <c r="B16" s="300">
        <v>11</v>
      </c>
      <c r="C16" s="292">
        <f>daily_rainfall!O78</f>
        <v>0</v>
      </c>
      <c r="D16" s="292">
        <f>daily_rainfall!P78</f>
        <v>0</v>
      </c>
    </row>
    <row r="17" spans="2:4" x14ac:dyDescent="0.25">
      <c r="B17" s="300">
        <v>12</v>
      </c>
      <c r="C17" s="292">
        <f>daily_rainfall!O85</f>
        <v>0</v>
      </c>
      <c r="D17" s="292">
        <f>daily_rainfall!P85</f>
        <v>0</v>
      </c>
    </row>
    <row r="18" spans="2:4" x14ac:dyDescent="0.25">
      <c r="B18" s="300">
        <v>13</v>
      </c>
      <c r="C18" s="292">
        <f>daily_rainfall!O92</f>
        <v>0</v>
      </c>
      <c r="D18" s="292">
        <f>daily_rainfall!P92</f>
        <v>0</v>
      </c>
    </row>
    <row r="19" spans="2:4" x14ac:dyDescent="0.25">
      <c r="B19" s="300">
        <v>14</v>
      </c>
      <c r="C19" s="292">
        <f>daily_rainfall!O99</f>
        <v>0</v>
      </c>
      <c r="D19" s="292">
        <f>daily_rainfall!P99</f>
        <v>0</v>
      </c>
    </row>
    <row r="20" spans="2:4" x14ac:dyDescent="0.25">
      <c r="B20" s="300">
        <v>15</v>
      </c>
      <c r="C20" s="292">
        <f>daily_rainfall!O106</f>
        <v>0</v>
      </c>
      <c r="D20" s="292">
        <f>daily_rainfall!P106</f>
        <v>0</v>
      </c>
    </row>
    <row r="21" spans="2:4" x14ac:dyDescent="0.25">
      <c r="B21" s="300">
        <v>16</v>
      </c>
      <c r="C21" s="292">
        <f>daily_rainfall!O113</f>
        <v>0</v>
      </c>
      <c r="D21" s="292">
        <f>daily_rainfall!P113</f>
        <v>0</v>
      </c>
    </row>
    <row r="22" spans="2:4" x14ac:dyDescent="0.25">
      <c r="B22" s="300">
        <v>17</v>
      </c>
      <c r="C22" s="292">
        <f>daily_rainfall!O120</f>
        <v>0</v>
      </c>
      <c r="D22" s="292">
        <f>daily_rainfall!P120</f>
        <v>0</v>
      </c>
    </row>
    <row r="23" spans="2:4" x14ac:dyDescent="0.25">
      <c r="B23" s="300">
        <v>18</v>
      </c>
      <c r="C23" s="292">
        <f>daily_rainfall!O127</f>
        <v>0</v>
      </c>
      <c r="D23" s="292">
        <f>daily_rainfall!P127</f>
        <v>0</v>
      </c>
    </row>
    <row r="24" spans="2:4" x14ac:dyDescent="0.25">
      <c r="B24" s="300">
        <v>19</v>
      </c>
      <c r="C24" s="292">
        <f>daily_rainfall!O134</f>
        <v>0</v>
      </c>
      <c r="D24" s="292">
        <f>daily_rainfall!P134</f>
        <v>0</v>
      </c>
    </row>
    <row r="25" spans="2:4" x14ac:dyDescent="0.25">
      <c r="B25" s="300">
        <v>20</v>
      </c>
      <c r="C25" s="292">
        <f>daily_rainfall!O141</f>
        <v>0</v>
      </c>
      <c r="D25" s="292">
        <f>daily_rainfall!P141</f>
        <v>0</v>
      </c>
    </row>
    <row r="26" spans="2:4" x14ac:dyDescent="0.25">
      <c r="B26" s="300">
        <v>21</v>
      </c>
      <c r="C26" s="292">
        <f>daily_rainfall!O148</f>
        <v>0</v>
      </c>
      <c r="D26" s="292">
        <f>daily_rainfall!P148</f>
        <v>0</v>
      </c>
    </row>
    <row r="27" spans="2:4" x14ac:dyDescent="0.25">
      <c r="B27" s="300">
        <v>22</v>
      </c>
      <c r="C27" s="292">
        <f>daily_rainfall!O155</f>
        <v>0</v>
      </c>
      <c r="D27" s="292">
        <f>daily_rainfall!P155</f>
        <v>0</v>
      </c>
    </row>
    <row r="28" spans="2:4" x14ac:dyDescent="0.25">
      <c r="B28" s="300">
        <v>23</v>
      </c>
      <c r="C28" s="292">
        <f>daily_rainfall!O162</f>
        <v>4.9059999999999997</v>
      </c>
      <c r="D28" s="292">
        <f>daily_rainfall!P162</f>
        <v>4.9059999999999997</v>
      </c>
    </row>
    <row r="29" spans="2:4" x14ac:dyDescent="0.25">
      <c r="B29" s="300">
        <v>24</v>
      </c>
      <c r="C29" s="292">
        <f>daily_rainfall!O169</f>
        <v>0</v>
      </c>
      <c r="D29" s="292">
        <f>daily_rainfall!P169</f>
        <v>0</v>
      </c>
    </row>
    <row r="30" spans="2:4" x14ac:dyDescent="0.25">
      <c r="B30" s="300">
        <v>25</v>
      </c>
      <c r="C30" s="292">
        <f>daily_rainfall!O176</f>
        <v>40.061</v>
      </c>
      <c r="D30" s="292">
        <f>daily_rainfall!P176</f>
        <v>24.61403</v>
      </c>
    </row>
    <row r="31" spans="2:4" x14ac:dyDescent="0.25">
      <c r="B31" s="300">
        <v>26</v>
      </c>
      <c r="C31" s="292">
        <f>daily_rainfall!O183</f>
        <v>0</v>
      </c>
      <c r="D31" s="292">
        <f>daily_rainfall!P183</f>
        <v>0</v>
      </c>
    </row>
    <row r="32" spans="2:4" x14ac:dyDescent="0.25">
      <c r="B32" s="300">
        <v>27</v>
      </c>
      <c r="C32" s="292">
        <f>daily_rainfall!O190</f>
        <v>0</v>
      </c>
      <c r="D32" s="292">
        <f>daily_rainfall!P190</f>
        <v>0</v>
      </c>
    </row>
    <row r="33" spans="2:4" x14ac:dyDescent="0.25">
      <c r="B33" s="300">
        <v>28</v>
      </c>
      <c r="C33" s="292">
        <f>daily_rainfall!O197</f>
        <v>0</v>
      </c>
      <c r="D33" s="292">
        <f>daily_rainfall!P197</f>
        <v>0</v>
      </c>
    </row>
    <row r="34" spans="2:4" x14ac:dyDescent="0.25">
      <c r="B34" s="300">
        <v>29</v>
      </c>
      <c r="C34" s="292">
        <f>daily_rainfall!O204</f>
        <v>0</v>
      </c>
      <c r="D34" s="292">
        <f>daily_rainfall!P204</f>
        <v>0</v>
      </c>
    </row>
    <row r="35" spans="2:4" x14ac:dyDescent="0.25">
      <c r="B35" s="300">
        <v>30</v>
      </c>
      <c r="C35" s="292">
        <f>daily_rainfall!O211</f>
        <v>0</v>
      </c>
      <c r="D35" s="292">
        <f>daily_rainfall!P211</f>
        <v>0</v>
      </c>
    </row>
    <row r="36" spans="2:4" x14ac:dyDescent="0.25">
      <c r="B36" s="300">
        <v>31</v>
      </c>
      <c r="C36" s="292">
        <f>daily_rainfall!O218</f>
        <v>0</v>
      </c>
      <c r="D36" s="292">
        <f>daily_rainfall!P218</f>
        <v>0</v>
      </c>
    </row>
    <row r="37" spans="2:4" x14ac:dyDescent="0.25">
      <c r="B37" s="300">
        <v>32</v>
      </c>
      <c r="C37" s="292">
        <f>daily_rainfall!O225</f>
        <v>0</v>
      </c>
      <c r="D37" s="292">
        <f>daily_rainfall!P225</f>
        <v>0</v>
      </c>
    </row>
    <row r="38" spans="2:4" x14ac:dyDescent="0.25">
      <c r="B38" s="300">
        <v>33</v>
      </c>
      <c r="C38" s="292">
        <f>daily_rainfall!O232</f>
        <v>0</v>
      </c>
      <c r="D38" s="292">
        <f>daily_rainfall!P232</f>
        <v>0</v>
      </c>
    </row>
    <row r="39" spans="2:4" x14ac:dyDescent="0.25">
      <c r="B39" s="300">
        <v>34</v>
      </c>
      <c r="C39" s="292">
        <f>daily_rainfall!O239</f>
        <v>0</v>
      </c>
      <c r="D39" s="292">
        <f>daily_rainfall!P239</f>
        <v>0</v>
      </c>
    </row>
    <row r="40" spans="2:4" x14ac:dyDescent="0.25">
      <c r="B40" s="300">
        <v>35</v>
      </c>
      <c r="C40" s="292">
        <f>daily_rainfall!O246</f>
        <v>0</v>
      </c>
      <c r="D40" s="292">
        <f>daily_rainfall!P246</f>
        <v>0</v>
      </c>
    </row>
    <row r="41" spans="2:4" x14ac:dyDescent="0.25">
      <c r="B41" s="300">
        <v>36</v>
      </c>
      <c r="C41" s="292">
        <f>daily_rainfall!O253</f>
        <v>0</v>
      </c>
      <c r="D41" s="292">
        <f>daily_rainfall!P253</f>
        <v>0</v>
      </c>
    </row>
    <row r="42" spans="2:4" x14ac:dyDescent="0.25">
      <c r="B42" s="300">
        <v>37</v>
      </c>
      <c r="C42" s="292">
        <f>daily_rainfall!O260</f>
        <v>0</v>
      </c>
      <c r="D42" s="292">
        <f>daily_rainfall!P260</f>
        <v>0</v>
      </c>
    </row>
    <row r="43" spans="2:4" x14ac:dyDescent="0.25">
      <c r="B43" s="300">
        <v>38</v>
      </c>
      <c r="C43" s="292">
        <f>daily_rainfall!O267</f>
        <v>0</v>
      </c>
      <c r="D43" s="292">
        <f>daily_rainfall!P267</f>
        <v>0</v>
      </c>
    </row>
    <row r="44" spans="2:4" x14ac:dyDescent="0.25">
      <c r="B44" s="300">
        <v>39</v>
      </c>
      <c r="C44" s="292">
        <f>daily_rainfall!O274</f>
        <v>0</v>
      </c>
      <c r="D44" s="292">
        <f>daily_rainfall!P274</f>
        <v>0</v>
      </c>
    </row>
    <row r="45" spans="2:4" x14ac:dyDescent="0.25">
      <c r="B45" s="300">
        <v>40</v>
      </c>
      <c r="C45" s="292">
        <f>daily_rainfall!O281</f>
        <v>0</v>
      </c>
      <c r="D45" s="292">
        <f>daily_rainfall!P281</f>
        <v>0</v>
      </c>
    </row>
    <row r="46" spans="2:4" x14ac:dyDescent="0.25">
      <c r="B46" s="300">
        <v>41</v>
      </c>
      <c r="C46" s="292">
        <f>daily_rainfall!O288</f>
        <v>0</v>
      </c>
      <c r="D46" s="292">
        <f>daily_rainfall!P288</f>
        <v>0</v>
      </c>
    </row>
    <row r="47" spans="2:4" x14ac:dyDescent="0.25">
      <c r="B47" s="300">
        <v>42</v>
      </c>
      <c r="C47" s="292">
        <f>daily_rainfall!O295</f>
        <v>0</v>
      </c>
      <c r="D47" s="292">
        <f>daily_rainfall!P295</f>
        <v>0</v>
      </c>
    </row>
    <row r="48" spans="2:4" x14ac:dyDescent="0.25">
      <c r="B48" s="300">
        <v>43</v>
      </c>
      <c r="C48" s="292">
        <f>daily_rainfall!O302</f>
        <v>0</v>
      </c>
      <c r="D48" s="292">
        <f>daily_rainfall!P302</f>
        <v>0</v>
      </c>
    </row>
    <row r="49" spans="2:4" x14ac:dyDescent="0.25">
      <c r="B49" s="300">
        <v>44</v>
      </c>
      <c r="C49" s="292">
        <f>daily_rainfall!O309</f>
        <v>0</v>
      </c>
      <c r="D49" s="292">
        <f>daily_rainfall!P309</f>
        <v>0</v>
      </c>
    </row>
    <row r="50" spans="2:4" x14ac:dyDescent="0.25">
      <c r="B50" s="300">
        <v>45</v>
      </c>
      <c r="C50" s="292">
        <f>daily_rainfall!O316</f>
        <v>0</v>
      </c>
      <c r="D50" s="292">
        <f>daily_rainfall!P316</f>
        <v>0</v>
      </c>
    </row>
    <row r="51" spans="2:4" x14ac:dyDescent="0.25">
      <c r="B51" s="300">
        <v>46</v>
      </c>
      <c r="C51" s="292">
        <f>daily_rainfall!O323</f>
        <v>0</v>
      </c>
      <c r="D51" s="292">
        <f>daily_rainfall!P323</f>
        <v>0</v>
      </c>
    </row>
    <row r="52" spans="2:4" x14ac:dyDescent="0.25">
      <c r="B52" s="300">
        <v>47</v>
      </c>
      <c r="C52" s="292">
        <f>daily_rainfall!O330</f>
        <v>0</v>
      </c>
      <c r="D52" s="292">
        <f>daily_rainfall!P330</f>
        <v>0</v>
      </c>
    </row>
    <row r="53" spans="2:4" x14ac:dyDescent="0.25">
      <c r="B53" s="300">
        <v>48</v>
      </c>
      <c r="C53" s="292">
        <f>daily_rainfall!O337</f>
        <v>0</v>
      </c>
      <c r="D53" s="292">
        <f>daily_rainfall!P337</f>
        <v>0</v>
      </c>
    </row>
    <row r="54" spans="2:4" x14ac:dyDescent="0.25">
      <c r="B54" s="300">
        <v>49</v>
      </c>
      <c r="C54" s="292">
        <f>daily_rainfall!O344</f>
        <v>0</v>
      </c>
      <c r="D54" s="292">
        <f>daily_rainfall!P344</f>
        <v>0</v>
      </c>
    </row>
    <row r="55" spans="2:4" x14ac:dyDescent="0.25">
      <c r="B55" s="300">
        <v>50</v>
      </c>
      <c r="C55" s="292">
        <f>daily_rainfall!O351</f>
        <v>0</v>
      </c>
      <c r="D55" s="292">
        <f>daily_rainfall!P351</f>
        <v>0</v>
      </c>
    </row>
    <row r="56" spans="2:4" x14ac:dyDescent="0.25">
      <c r="B56" s="300">
        <v>51</v>
      </c>
      <c r="C56" s="292">
        <f>daily_rainfall!O358</f>
        <v>0</v>
      </c>
      <c r="D56" s="292">
        <f>daily_rainfall!P358</f>
        <v>0</v>
      </c>
    </row>
    <row r="57" spans="2:4" x14ac:dyDescent="0.25">
      <c r="B57" s="301">
        <v>52</v>
      </c>
      <c r="C57" s="293">
        <f>daily_rainfall!O365</f>
        <v>0</v>
      </c>
      <c r="D57" s="293">
        <f>daily_rainfall!P365</f>
        <v>0</v>
      </c>
    </row>
  </sheetData>
  <sheetProtection password="D332" sheet="1"/>
  <mergeCells count="4">
    <mergeCell ref="C4:D4"/>
    <mergeCell ref="B4:B5"/>
    <mergeCell ref="A1:E1"/>
    <mergeCell ref="B2:C2"/>
  </mergeCells>
  <phoneticPr fontId="2" type="noConversion"/>
  <pageMargins left="1.1417322834645669" right="0.74803149606299213" top="0.98425196850393704" bottom="0.59055118110236227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1:AD70"/>
  <sheetViews>
    <sheetView showGridLines="0" workbookViewId="0">
      <pane xSplit="6" ySplit="2" topLeftCell="G15" activePane="bottomRight" state="frozen"/>
      <selection activeCell="F19" sqref="F19"/>
      <selection pane="topRight" activeCell="F19" sqref="F19"/>
      <selection pane="bottomLeft" activeCell="F19" sqref="F19"/>
      <selection pane="bottomRight" activeCell="P29" sqref="P29"/>
    </sheetView>
  </sheetViews>
  <sheetFormatPr defaultRowHeight="13.2" x14ac:dyDescent="0.25"/>
  <cols>
    <col min="1" max="1" width="0.6640625" customWidth="1"/>
    <col min="2" max="2" width="19" bestFit="1" customWidth="1"/>
    <col min="4" max="4" width="1" customWidth="1"/>
    <col min="5" max="5" width="0.88671875" customWidth="1"/>
  </cols>
  <sheetData>
    <row r="1" spans="2:30" x14ac:dyDescent="0.25">
      <c r="F1" s="477" t="s">
        <v>244</v>
      </c>
      <c r="G1" s="477"/>
      <c r="H1" s="477"/>
      <c r="I1" s="477"/>
      <c r="J1" s="477"/>
      <c r="K1" s="476" t="s">
        <v>247</v>
      </c>
      <c r="L1" s="476"/>
      <c r="M1" s="476"/>
      <c r="N1" s="476"/>
      <c r="O1" s="476"/>
      <c r="P1" s="478" t="s">
        <v>229</v>
      </c>
      <c r="Q1" s="478"/>
      <c r="R1" s="478"/>
      <c r="S1" s="478"/>
      <c r="T1" s="478"/>
      <c r="U1" s="479" t="s">
        <v>246</v>
      </c>
      <c r="V1" s="479"/>
      <c r="W1" s="479"/>
      <c r="X1" s="479"/>
      <c r="Y1" s="479"/>
      <c r="Z1" s="474" t="s">
        <v>231</v>
      </c>
      <c r="AA1" s="475"/>
      <c r="AB1" s="475"/>
      <c r="AC1" s="475"/>
      <c r="AD1" s="475"/>
    </row>
    <row r="2" spans="2:30" x14ac:dyDescent="0.25">
      <c r="B2" s="27" t="s">
        <v>157</v>
      </c>
      <c r="C2" s="4" t="s">
        <v>158</v>
      </c>
      <c r="F2" s="29" t="s">
        <v>144</v>
      </c>
      <c r="G2" s="29" t="s">
        <v>159</v>
      </c>
      <c r="H2" s="29" t="s">
        <v>144</v>
      </c>
      <c r="I2" s="29" t="s">
        <v>144</v>
      </c>
      <c r="J2" s="29" t="s">
        <v>160</v>
      </c>
      <c r="K2" s="127" t="s">
        <v>144</v>
      </c>
      <c r="L2" s="127" t="s">
        <v>159</v>
      </c>
      <c r="M2" s="127" t="s">
        <v>144</v>
      </c>
      <c r="N2" s="127" t="s">
        <v>144</v>
      </c>
      <c r="O2" s="127" t="s">
        <v>160</v>
      </c>
      <c r="P2" s="133" t="s">
        <v>144</v>
      </c>
      <c r="Q2" s="133" t="s">
        <v>159</v>
      </c>
      <c r="R2" s="133" t="s">
        <v>144</v>
      </c>
      <c r="S2" s="133" t="s">
        <v>144</v>
      </c>
      <c r="T2" s="133" t="s">
        <v>160</v>
      </c>
      <c r="U2" s="148" t="s">
        <v>144</v>
      </c>
      <c r="V2" s="148" t="s">
        <v>159</v>
      </c>
      <c r="W2" s="148" t="s">
        <v>144</v>
      </c>
      <c r="X2" s="148" t="s">
        <v>144</v>
      </c>
      <c r="Y2" s="148" t="s">
        <v>160</v>
      </c>
      <c r="Z2" s="151" t="s">
        <v>144</v>
      </c>
      <c r="AA2" s="151" t="s">
        <v>159</v>
      </c>
      <c r="AB2" s="151" t="s">
        <v>144</v>
      </c>
      <c r="AC2" s="151" t="s">
        <v>144</v>
      </c>
      <c r="AD2" s="151" t="s">
        <v>160</v>
      </c>
    </row>
    <row r="3" spans="2:30" x14ac:dyDescent="0.25">
      <c r="B3" s="23" t="s">
        <v>148</v>
      </c>
      <c r="C3" s="25">
        <v>13</v>
      </c>
      <c r="F3" s="30">
        <v>1</v>
      </c>
      <c r="G3" s="30">
        <f>IF(AND(Crop!G2&gt;0,G2&lt;paddy_Dry!$D$6),Crop!G2+1,IF(F3=paddy_Dry!$E$6,1,0))</f>
        <v>0</v>
      </c>
      <c r="H3" s="30">
        <v>1</v>
      </c>
      <c r="I3" s="32">
        <f t="shared" ref="I3:I34" si="0">IF(ISERROR(VLOOKUP(F3,$G$3:$H$70,2,FALSE)),0,VLOOKUP(F3,$G$3:$H$70,2,FALSE))</f>
        <v>4</v>
      </c>
      <c r="J3" s="30">
        <v>1</v>
      </c>
      <c r="K3" s="128">
        <v>1</v>
      </c>
      <c r="L3" s="128">
        <f>IF(AND(Crop!L2&gt;0,L2&lt;upland_dry!$D$6),Crop!L2+1,IF(K3=upland_dry!$E$6,1,0))</f>
        <v>0</v>
      </c>
      <c r="M3" s="128">
        <v>1</v>
      </c>
      <c r="N3" s="128">
        <f>IF(ISERROR(VLOOKUP(K3,$L$3:$M$70,2,FALSE)),0,VLOOKUP(K3,$L$3:$M$70,2,FALSE))</f>
        <v>9</v>
      </c>
      <c r="O3" s="128">
        <v>1</v>
      </c>
      <c r="P3" s="134">
        <v>1</v>
      </c>
      <c r="Q3" s="134">
        <f>IF(AND(Crop!Q2&gt;0,Q2&lt;plant!$D$6),Crop!Q2+1,IF(P3=plant!$E$6,1,0))</f>
        <v>1</v>
      </c>
      <c r="R3" s="134">
        <v>1</v>
      </c>
      <c r="S3" s="134">
        <f>IF(ISERROR(VLOOKUP(P3,$Q$3:$R$70,2,FALSE)),0,VLOOKUP(P3,$Q$3:$R$70,2,FALSE))</f>
        <v>1</v>
      </c>
      <c r="T3" s="134">
        <v>1</v>
      </c>
      <c r="U3" s="149">
        <v>1</v>
      </c>
      <c r="V3" s="149">
        <f>IF(AND(Crop!V2&gt;0,V2&lt;paddy_rain!$D$6),Crop!V2+1,IF(U3=paddy_rain!$E$6,1,0))</f>
        <v>0</v>
      </c>
      <c r="W3" s="149">
        <v>1</v>
      </c>
      <c r="X3" s="149">
        <f>IF(ISERROR(VLOOKUP(U3,$V$3:$W$70,2,FALSE)),0,VLOOKUP(U3,$V$3:$W$70,2,FALSE))</f>
        <v>36</v>
      </c>
      <c r="Y3" s="149">
        <v>1</v>
      </c>
      <c r="Z3" s="152">
        <v>1</v>
      </c>
      <c r="AA3" s="152">
        <f>IF(AND(Crop!AA2&gt;0,AA2&lt;upland_rain!$D$6),Crop!AA2+1,IF(Z3=upland_rain!$E$6,1,0))</f>
        <v>0</v>
      </c>
      <c r="AB3" s="152">
        <v>1</v>
      </c>
      <c r="AC3" s="152">
        <f>IF(ISERROR(VLOOKUP(Z3,$AA$3:$AB$70,2,FALSE)),0,VLOOKUP(Z3,$AA$3:$AB$70,2,FALSE))</f>
        <v>39</v>
      </c>
      <c r="AD3" s="152">
        <v>1</v>
      </c>
    </row>
    <row r="4" spans="2:30" x14ac:dyDescent="0.25">
      <c r="B4" s="23" t="s">
        <v>150</v>
      </c>
      <c r="C4" s="25">
        <v>14</v>
      </c>
      <c r="F4" s="30">
        <v>2</v>
      </c>
      <c r="G4" s="30">
        <f>IF(AND(Crop!G3&gt;0,G3&lt;paddy_Dry!$D$6),Crop!G3+1,IF(F4=paddy_Dry!$E$6,1,0))</f>
        <v>0</v>
      </c>
      <c r="H4" s="30">
        <v>2</v>
      </c>
      <c r="I4" s="30">
        <f t="shared" si="0"/>
        <v>5</v>
      </c>
      <c r="J4" s="30">
        <v>2</v>
      </c>
      <c r="K4" s="128">
        <v>2</v>
      </c>
      <c r="L4" s="128">
        <f>IF(AND(Crop!L3&gt;0,L3&lt;upland_dry!$D$6),Crop!L3+1,IF(K4=upland_dry!$E$6,1,0))</f>
        <v>0</v>
      </c>
      <c r="M4" s="128">
        <v>2</v>
      </c>
      <c r="N4" s="128">
        <f t="shared" ref="N4:N67" si="1">IF(ISERROR(VLOOKUP(K4,$L$3:$M$70,2,FALSE)),0,VLOOKUP(K4,$L$3:$M$70,2,FALSE))</f>
        <v>10</v>
      </c>
      <c r="O4" s="128">
        <v>2</v>
      </c>
      <c r="P4" s="134">
        <v>2</v>
      </c>
      <c r="Q4" s="134">
        <f>IF(AND(Crop!Q3&gt;0,Q3&lt;plant!$D$6),Crop!Q3+1,IF(P4=plant!$E$6,1,0))</f>
        <v>2</v>
      </c>
      <c r="R4" s="134">
        <v>2</v>
      </c>
      <c r="S4" s="134">
        <f t="shared" ref="S4:S67" si="2">IF(ISERROR(VLOOKUP(P4,$Q$3:$R$70,2,FALSE)),0,VLOOKUP(P4,$Q$3:$R$70,2,FALSE))</f>
        <v>2</v>
      </c>
      <c r="T4" s="134">
        <v>2</v>
      </c>
      <c r="U4" s="149">
        <v>2</v>
      </c>
      <c r="V4" s="149">
        <f>IF(AND(Crop!V3&gt;0,V3&lt;paddy_rain!$D$6),Crop!V3+1,IF(U4=paddy_rain!$E$6,1,0))</f>
        <v>0</v>
      </c>
      <c r="W4" s="149">
        <v>2</v>
      </c>
      <c r="X4" s="149">
        <f t="shared" ref="X4:X67" si="3">IF(ISERROR(VLOOKUP(U4,$V$3:$W$70,2,FALSE)),0,VLOOKUP(U4,$V$3:$W$70,2,FALSE))</f>
        <v>37</v>
      </c>
      <c r="Y4" s="149">
        <v>2</v>
      </c>
      <c r="Z4" s="152">
        <v>2</v>
      </c>
      <c r="AA4" s="152">
        <f>IF(AND(Crop!AA3&gt;0,AA3&lt;upland_rain!$D$6),Crop!AA3+1,IF(Z4=upland_rain!$E$6,1,0))</f>
        <v>0</v>
      </c>
      <c r="AB4" s="152">
        <v>2</v>
      </c>
      <c r="AC4" s="152">
        <f t="shared" ref="AC4:AC67" si="4">IF(ISERROR(VLOOKUP(Z4,$AA$3:$AB$70,2,FALSE)),0,VLOOKUP(Z4,$AA$3:$AB$70,2,FALSE))</f>
        <v>40</v>
      </c>
      <c r="AD4" s="152">
        <v>2</v>
      </c>
    </row>
    <row r="5" spans="2:30" x14ac:dyDescent="0.25">
      <c r="B5" s="23" t="s">
        <v>3</v>
      </c>
      <c r="C5" s="25">
        <v>15</v>
      </c>
      <c r="F5" s="30">
        <v>3</v>
      </c>
      <c r="G5" s="30">
        <f>IF(AND(Crop!G4&gt;0,G4&lt;paddy_Dry!$D$6),Crop!G4+1,IF(F5=paddy_Dry!$E$6,1,0))</f>
        <v>0</v>
      </c>
      <c r="H5" s="30">
        <v>3</v>
      </c>
      <c r="I5" s="30">
        <f t="shared" si="0"/>
        <v>6</v>
      </c>
      <c r="J5" s="30">
        <v>3</v>
      </c>
      <c r="K5" s="128">
        <v>3</v>
      </c>
      <c r="L5" s="128">
        <f>IF(AND(Crop!L4&gt;0,L4&lt;upland_dry!$D$6),Crop!L4+1,IF(K5=upland_dry!$E$6,1,0))</f>
        <v>0</v>
      </c>
      <c r="M5" s="128">
        <v>3</v>
      </c>
      <c r="N5" s="128">
        <f t="shared" si="1"/>
        <v>11</v>
      </c>
      <c r="O5" s="128">
        <v>3</v>
      </c>
      <c r="P5" s="134">
        <v>3</v>
      </c>
      <c r="Q5" s="134">
        <f>IF(AND(Crop!Q4&gt;0,Q4&lt;plant!$D$6),Crop!Q4+1,IF(P5=plant!$E$6,1,0))</f>
        <v>3</v>
      </c>
      <c r="R5" s="134">
        <v>3</v>
      </c>
      <c r="S5" s="134">
        <f t="shared" si="2"/>
        <v>3</v>
      </c>
      <c r="T5" s="134">
        <v>3</v>
      </c>
      <c r="U5" s="149">
        <v>3</v>
      </c>
      <c r="V5" s="149">
        <f>IF(AND(Crop!V4&gt;0,V4&lt;paddy_rain!$D$6),Crop!V4+1,IF(U5=paddy_rain!$E$6,1,0))</f>
        <v>0</v>
      </c>
      <c r="W5" s="149">
        <v>3</v>
      </c>
      <c r="X5" s="149">
        <f t="shared" si="3"/>
        <v>38</v>
      </c>
      <c r="Y5" s="149">
        <v>3</v>
      </c>
      <c r="Z5" s="152">
        <v>3</v>
      </c>
      <c r="AA5" s="152">
        <f>IF(AND(Crop!AA4&gt;0,AA4&lt;upland_rain!$D$6),Crop!AA4+1,IF(Z5=upland_rain!$E$6,1,0))</f>
        <v>0</v>
      </c>
      <c r="AB5" s="152">
        <v>3</v>
      </c>
      <c r="AC5" s="152">
        <f t="shared" si="4"/>
        <v>41</v>
      </c>
      <c r="AD5" s="152">
        <v>3</v>
      </c>
    </row>
    <row r="6" spans="2:30" x14ac:dyDescent="0.25">
      <c r="B6" s="23" t="s">
        <v>151</v>
      </c>
      <c r="C6" s="25">
        <v>14</v>
      </c>
      <c r="F6" s="30">
        <v>4</v>
      </c>
      <c r="G6" s="30">
        <f>IF(AND(Crop!G5&gt;0,G5&lt;paddy_Dry!$D$6),Crop!G5+1,IF(F6=paddy_Dry!$E$6,1,0))</f>
        <v>1</v>
      </c>
      <c r="H6" s="30">
        <v>4</v>
      </c>
      <c r="I6" s="30">
        <f t="shared" si="0"/>
        <v>7</v>
      </c>
      <c r="J6" s="30">
        <v>4</v>
      </c>
      <c r="K6" s="128">
        <v>4</v>
      </c>
      <c r="L6" s="128">
        <f>IF(AND(Crop!L5&gt;0,L5&lt;upland_dry!$D$6),Crop!L5+1,IF(K6=upland_dry!$E$6,1,0))</f>
        <v>0</v>
      </c>
      <c r="M6" s="128">
        <v>4</v>
      </c>
      <c r="N6" s="128">
        <f t="shared" si="1"/>
        <v>12</v>
      </c>
      <c r="O6" s="128">
        <v>4</v>
      </c>
      <c r="P6" s="134">
        <v>4</v>
      </c>
      <c r="Q6" s="134">
        <f>IF(AND(Crop!Q5&gt;0,Q5&lt;plant!$D$6),Crop!Q5+1,IF(P6=plant!$E$6,1,0))</f>
        <v>4</v>
      </c>
      <c r="R6" s="134">
        <v>4</v>
      </c>
      <c r="S6" s="134">
        <f t="shared" si="2"/>
        <v>4</v>
      </c>
      <c r="T6" s="134">
        <v>4</v>
      </c>
      <c r="U6" s="149">
        <v>4</v>
      </c>
      <c r="V6" s="149">
        <f>IF(AND(Crop!V5&gt;0,V5&lt;paddy_rain!$D$6),Crop!V5+1,IF(U6=paddy_rain!$E$6,1,0))</f>
        <v>0</v>
      </c>
      <c r="W6" s="149">
        <v>4</v>
      </c>
      <c r="X6" s="149">
        <f t="shared" si="3"/>
        <v>39</v>
      </c>
      <c r="Y6" s="149">
        <v>4</v>
      </c>
      <c r="Z6" s="152">
        <v>4</v>
      </c>
      <c r="AA6" s="152">
        <f>IF(AND(Crop!AA5&gt;0,AA5&lt;upland_rain!$D$6),Crop!AA5+1,IF(Z6=upland_rain!$E$6,1,0))</f>
        <v>0</v>
      </c>
      <c r="AB6" s="152">
        <v>4</v>
      </c>
      <c r="AC6" s="152">
        <f t="shared" si="4"/>
        <v>42</v>
      </c>
      <c r="AD6" s="152">
        <v>4</v>
      </c>
    </row>
    <row r="7" spans="2:30" x14ac:dyDescent="0.25">
      <c r="B7" s="23" t="s">
        <v>152</v>
      </c>
      <c r="C7" s="25">
        <v>11</v>
      </c>
      <c r="F7" s="30">
        <v>5</v>
      </c>
      <c r="G7" s="30">
        <f>IF(AND(Crop!G6&gt;0,G6&lt;paddy_Dry!$D$6),Crop!G6+1,IF(F7=paddy_Dry!$E$6,1,0))</f>
        <v>2</v>
      </c>
      <c r="H7" s="30">
        <v>5</v>
      </c>
      <c r="I7" s="30">
        <f t="shared" si="0"/>
        <v>8</v>
      </c>
      <c r="J7" s="30">
        <v>5</v>
      </c>
      <c r="K7" s="128">
        <v>5</v>
      </c>
      <c r="L7" s="128">
        <f>IF(AND(Crop!L6&gt;0,L6&lt;upland_dry!$D$6),Crop!L6+1,IF(K7=upland_dry!$E$6,1,0))</f>
        <v>0</v>
      </c>
      <c r="M7" s="128">
        <v>5</v>
      </c>
      <c r="N7" s="128">
        <f t="shared" si="1"/>
        <v>13</v>
      </c>
      <c r="O7" s="128">
        <v>5</v>
      </c>
      <c r="P7" s="134">
        <v>5</v>
      </c>
      <c r="Q7" s="134">
        <f>IF(AND(Crop!Q6&gt;0,Q6&lt;plant!$D$6),Crop!Q6+1,IF(P7=plant!$E$6,1,0))</f>
        <v>5</v>
      </c>
      <c r="R7" s="134">
        <v>5</v>
      </c>
      <c r="S7" s="134">
        <f t="shared" si="2"/>
        <v>5</v>
      </c>
      <c r="T7" s="134">
        <v>5</v>
      </c>
      <c r="U7" s="149">
        <v>5</v>
      </c>
      <c r="V7" s="149">
        <f>IF(AND(Crop!V6&gt;0,V6&lt;paddy_rain!$D$6),Crop!V6+1,IF(U7=paddy_rain!$E$6,1,0))</f>
        <v>0</v>
      </c>
      <c r="W7" s="149">
        <v>5</v>
      </c>
      <c r="X7" s="149">
        <f t="shared" si="3"/>
        <v>40</v>
      </c>
      <c r="Y7" s="149">
        <v>5</v>
      </c>
      <c r="Z7" s="152">
        <v>5</v>
      </c>
      <c r="AA7" s="152">
        <f>IF(AND(Crop!AA6&gt;0,AA6&lt;upland_rain!$D$6),Crop!AA6+1,IF(Z7=upland_rain!$E$6,1,0))</f>
        <v>0</v>
      </c>
      <c r="AB7" s="152">
        <v>5</v>
      </c>
      <c r="AC7" s="152">
        <f t="shared" si="4"/>
        <v>43</v>
      </c>
      <c r="AD7" s="152">
        <v>5</v>
      </c>
    </row>
    <row r="8" spans="2:30" x14ac:dyDescent="0.25">
      <c r="B8" s="23" t="s">
        <v>289</v>
      </c>
      <c r="C8" s="25">
        <v>16</v>
      </c>
      <c r="F8" s="30">
        <v>6</v>
      </c>
      <c r="G8" s="30">
        <f>IF(AND(Crop!G7&gt;0,G7&lt;paddy_Dry!$D$6),Crop!G7+1,IF(F8=paddy_Dry!$E$6,1,0))</f>
        <v>3</v>
      </c>
      <c r="H8" s="30">
        <v>6</v>
      </c>
      <c r="I8" s="30">
        <f t="shared" si="0"/>
        <v>9</v>
      </c>
      <c r="J8" s="30">
        <v>6</v>
      </c>
      <c r="K8" s="128">
        <v>6</v>
      </c>
      <c r="L8" s="128">
        <f>IF(AND(Crop!L7&gt;0,L7&lt;upland_dry!$D$6),Crop!L7+1,IF(K8=upland_dry!$E$6,1,0))</f>
        <v>0</v>
      </c>
      <c r="M8" s="128">
        <v>6</v>
      </c>
      <c r="N8" s="128">
        <f t="shared" si="1"/>
        <v>14</v>
      </c>
      <c r="O8" s="128">
        <v>6</v>
      </c>
      <c r="P8" s="134">
        <v>6</v>
      </c>
      <c r="Q8" s="134">
        <f>IF(AND(Crop!Q7&gt;0,Q7&lt;plant!$D$6),Crop!Q7+1,IF(P8=plant!$E$6,1,0))</f>
        <v>6</v>
      </c>
      <c r="R8" s="134">
        <v>6</v>
      </c>
      <c r="S8" s="134">
        <f t="shared" si="2"/>
        <v>6</v>
      </c>
      <c r="T8" s="134">
        <v>6</v>
      </c>
      <c r="U8" s="149">
        <v>6</v>
      </c>
      <c r="V8" s="149">
        <f>IF(AND(Crop!V7&gt;0,V7&lt;paddy_rain!$D$6),Crop!V7+1,IF(U8=paddy_rain!$E$6,1,0))</f>
        <v>0</v>
      </c>
      <c r="W8" s="149">
        <v>6</v>
      </c>
      <c r="X8" s="149">
        <f t="shared" si="3"/>
        <v>41</v>
      </c>
      <c r="Y8" s="149">
        <v>6</v>
      </c>
      <c r="Z8" s="152">
        <v>6</v>
      </c>
      <c r="AA8" s="152">
        <f>IF(AND(Crop!AA7&gt;0,AA7&lt;upland_rain!$D$6),Crop!AA7+1,IF(Z8=upland_rain!$E$6,1,0))</f>
        <v>0</v>
      </c>
      <c r="AB8" s="152">
        <v>6</v>
      </c>
      <c r="AC8" s="152">
        <f t="shared" si="4"/>
        <v>44</v>
      </c>
      <c r="AD8" s="152">
        <v>6</v>
      </c>
    </row>
    <row r="9" spans="2:30" x14ac:dyDescent="0.25">
      <c r="B9" s="23" t="s">
        <v>4</v>
      </c>
      <c r="C9" s="25">
        <v>14</v>
      </c>
      <c r="F9" s="30">
        <v>7</v>
      </c>
      <c r="G9" s="30">
        <f>IF(AND(Crop!G8&gt;0,G8&lt;paddy_Dry!$D$6),Crop!G8+1,IF(F9=paddy_Dry!$E$6,1,0))</f>
        <v>4</v>
      </c>
      <c r="H9" s="30">
        <v>7</v>
      </c>
      <c r="I9" s="30">
        <f t="shared" si="0"/>
        <v>10</v>
      </c>
      <c r="J9" s="30">
        <v>7</v>
      </c>
      <c r="K9" s="128">
        <v>7</v>
      </c>
      <c r="L9" s="128">
        <f>IF(AND(Crop!L8&gt;0,L8&lt;upland_dry!$D$6),Crop!L8+1,IF(K9=upland_dry!$E$6,1,0))</f>
        <v>0</v>
      </c>
      <c r="M9" s="128">
        <v>7</v>
      </c>
      <c r="N9" s="128">
        <f t="shared" si="1"/>
        <v>15</v>
      </c>
      <c r="O9" s="128">
        <v>7</v>
      </c>
      <c r="P9" s="134">
        <v>7</v>
      </c>
      <c r="Q9" s="134">
        <f>IF(AND(Crop!Q8&gt;0,Q8&lt;plant!$D$6),Crop!Q8+1,IF(P9=plant!$E$6,1,0))</f>
        <v>7</v>
      </c>
      <c r="R9" s="134">
        <v>7</v>
      </c>
      <c r="S9" s="134">
        <f t="shared" si="2"/>
        <v>7</v>
      </c>
      <c r="T9" s="134">
        <v>7</v>
      </c>
      <c r="U9" s="149">
        <v>7</v>
      </c>
      <c r="V9" s="149">
        <f>IF(AND(Crop!V8&gt;0,V8&lt;paddy_rain!$D$6),Crop!V8+1,IF(U9=paddy_rain!$E$6,1,0))</f>
        <v>0</v>
      </c>
      <c r="W9" s="149">
        <v>7</v>
      </c>
      <c r="X9" s="149">
        <f t="shared" si="3"/>
        <v>42</v>
      </c>
      <c r="Y9" s="149">
        <v>7</v>
      </c>
      <c r="Z9" s="152">
        <v>7</v>
      </c>
      <c r="AA9" s="152">
        <f>IF(AND(Crop!AA8&gt;0,AA8&lt;upland_rain!$D$6),Crop!AA8+1,IF(Z9=upland_rain!$E$6,1,0))</f>
        <v>0</v>
      </c>
      <c r="AB9" s="152">
        <v>7</v>
      </c>
      <c r="AC9" s="152">
        <f t="shared" si="4"/>
        <v>45</v>
      </c>
      <c r="AD9" s="152">
        <v>7</v>
      </c>
    </row>
    <row r="10" spans="2:30" x14ac:dyDescent="0.25">
      <c r="B10" s="23" t="s">
        <v>290</v>
      </c>
      <c r="C10" s="25">
        <v>15</v>
      </c>
      <c r="F10" s="30">
        <v>8</v>
      </c>
      <c r="G10" s="30">
        <f>IF(AND(Crop!G9&gt;0,G9&lt;paddy_Dry!$D$6),Crop!G9+1,IF(F10=paddy_Dry!$E$6,1,0))</f>
        <v>5</v>
      </c>
      <c r="H10" s="30">
        <v>8</v>
      </c>
      <c r="I10" s="30">
        <f t="shared" si="0"/>
        <v>11</v>
      </c>
      <c r="J10" s="30">
        <v>8</v>
      </c>
      <c r="K10" s="128">
        <v>8</v>
      </c>
      <c r="L10" s="128">
        <f>IF(AND(Crop!L9&gt;0,L9&lt;upland_dry!$D$6),Crop!L9+1,IF(K10=upland_dry!$E$6,1,0))</f>
        <v>0</v>
      </c>
      <c r="M10" s="128">
        <v>8</v>
      </c>
      <c r="N10" s="128">
        <f t="shared" si="1"/>
        <v>16</v>
      </c>
      <c r="O10" s="128">
        <v>8</v>
      </c>
      <c r="P10" s="134">
        <v>8</v>
      </c>
      <c r="Q10" s="134">
        <f>IF(AND(Crop!Q9&gt;0,Q9&lt;plant!$D$6),Crop!Q9+1,IF(P10=plant!$E$6,1,0))</f>
        <v>8</v>
      </c>
      <c r="R10" s="134">
        <v>8</v>
      </c>
      <c r="S10" s="134">
        <f t="shared" si="2"/>
        <v>8</v>
      </c>
      <c r="T10" s="134">
        <v>8</v>
      </c>
      <c r="U10" s="149">
        <v>8</v>
      </c>
      <c r="V10" s="149">
        <f>IF(AND(Crop!V9&gt;0,V9&lt;paddy_rain!$D$6),Crop!V9+1,IF(U10=paddy_rain!$E$6,1,0))</f>
        <v>0</v>
      </c>
      <c r="W10" s="149">
        <v>8</v>
      </c>
      <c r="X10" s="149">
        <f t="shared" si="3"/>
        <v>43</v>
      </c>
      <c r="Y10" s="149">
        <v>8</v>
      </c>
      <c r="Z10" s="152">
        <v>8</v>
      </c>
      <c r="AA10" s="152">
        <f>IF(AND(Crop!AA9&gt;0,AA9&lt;upland_rain!$D$6),Crop!AA9+1,IF(Z10=upland_rain!$E$6,1,0))</f>
        <v>0</v>
      </c>
      <c r="AB10" s="152">
        <v>8</v>
      </c>
      <c r="AC10" s="152">
        <f t="shared" si="4"/>
        <v>46</v>
      </c>
      <c r="AD10" s="152">
        <v>8</v>
      </c>
    </row>
    <row r="11" spans="2:30" x14ac:dyDescent="0.25">
      <c r="B11" s="23" t="s">
        <v>288</v>
      </c>
      <c r="C11" s="25">
        <v>9</v>
      </c>
      <c r="F11" s="30">
        <v>9</v>
      </c>
      <c r="G11" s="30">
        <f>IF(AND(Crop!G10&gt;0,G10&lt;paddy_Dry!$D$6),Crop!G10+1,IF(F11=paddy_Dry!$E$6,1,0))</f>
        <v>6</v>
      </c>
      <c r="H11" s="30">
        <v>9</v>
      </c>
      <c r="I11" s="30">
        <f t="shared" si="0"/>
        <v>12</v>
      </c>
      <c r="J11" s="30">
        <v>9</v>
      </c>
      <c r="K11" s="128">
        <v>9</v>
      </c>
      <c r="L11" s="128">
        <f>IF(AND(Crop!L10&gt;0,L10&lt;upland_dry!$D$6),Crop!L10+1,IF(K11=upland_dry!$E$6,1,0))</f>
        <v>1</v>
      </c>
      <c r="M11" s="128">
        <v>9</v>
      </c>
      <c r="N11" s="128">
        <f t="shared" si="1"/>
        <v>17</v>
      </c>
      <c r="O11" s="128">
        <v>9</v>
      </c>
      <c r="P11" s="134">
        <v>9</v>
      </c>
      <c r="Q11" s="134">
        <f>IF(AND(Crop!Q10&gt;0,Q10&lt;plant!$D$6),Crop!Q10+1,IF(P11=plant!$E$6,1,0))</f>
        <v>9</v>
      </c>
      <c r="R11" s="134">
        <v>9</v>
      </c>
      <c r="S11" s="134">
        <f t="shared" si="2"/>
        <v>9</v>
      </c>
      <c r="T11" s="134">
        <v>9</v>
      </c>
      <c r="U11" s="149">
        <v>9</v>
      </c>
      <c r="V11" s="149">
        <f>IF(AND(Crop!V10&gt;0,V10&lt;paddy_rain!$D$6),Crop!V10+1,IF(U11=paddy_rain!$E$6,1,0))</f>
        <v>0</v>
      </c>
      <c r="W11" s="149">
        <v>9</v>
      </c>
      <c r="X11" s="149">
        <f t="shared" si="3"/>
        <v>44</v>
      </c>
      <c r="Y11" s="149">
        <v>9</v>
      </c>
      <c r="Z11" s="152">
        <v>9</v>
      </c>
      <c r="AA11" s="152">
        <f>IF(AND(Crop!AA10&gt;0,AA10&lt;upland_rain!$D$6),Crop!AA10+1,IF(Z11=upland_rain!$E$6,1,0))</f>
        <v>0</v>
      </c>
      <c r="AB11" s="152">
        <v>9</v>
      </c>
      <c r="AC11" s="152">
        <f t="shared" si="4"/>
        <v>47</v>
      </c>
      <c r="AD11" s="152">
        <v>9</v>
      </c>
    </row>
    <row r="12" spans="2:30" x14ac:dyDescent="0.25">
      <c r="B12" s="23" t="s">
        <v>5</v>
      </c>
      <c r="C12" s="25">
        <v>12</v>
      </c>
      <c r="F12" s="30">
        <v>10</v>
      </c>
      <c r="G12" s="30">
        <f>IF(AND(Crop!G11&gt;0,G11&lt;paddy_Dry!$D$6),Crop!G11+1,IF(F12=paddy_Dry!$E$6,1,0))</f>
        <v>7</v>
      </c>
      <c r="H12" s="30">
        <v>10</v>
      </c>
      <c r="I12" s="30">
        <f t="shared" si="0"/>
        <v>13</v>
      </c>
      <c r="J12" s="30">
        <v>10</v>
      </c>
      <c r="K12" s="128">
        <v>10</v>
      </c>
      <c r="L12" s="128">
        <f>IF(AND(Crop!L11&gt;0,L11&lt;upland_dry!$D$6),Crop!L11+1,IF(K12=upland_dry!$E$6,1,0))</f>
        <v>2</v>
      </c>
      <c r="M12" s="128">
        <v>10</v>
      </c>
      <c r="N12" s="128">
        <f t="shared" si="1"/>
        <v>18</v>
      </c>
      <c r="O12" s="128">
        <v>10</v>
      </c>
      <c r="P12" s="134">
        <v>10</v>
      </c>
      <c r="Q12" s="134">
        <f>IF(AND(Crop!Q11&gt;0,Q11&lt;plant!$D$6),Crop!Q11+1,IF(P12=plant!$E$6,1,0))</f>
        <v>10</v>
      </c>
      <c r="R12" s="134">
        <v>10</v>
      </c>
      <c r="S12" s="134">
        <f t="shared" si="2"/>
        <v>10</v>
      </c>
      <c r="T12" s="134">
        <v>10</v>
      </c>
      <c r="U12" s="149">
        <v>10</v>
      </c>
      <c r="V12" s="149">
        <f>IF(AND(Crop!V11&gt;0,V11&lt;paddy_rain!$D$6),Crop!V11+1,IF(U12=paddy_rain!$E$6,1,0))</f>
        <v>0</v>
      </c>
      <c r="W12" s="149">
        <v>10</v>
      </c>
      <c r="X12" s="149">
        <f t="shared" si="3"/>
        <v>45</v>
      </c>
      <c r="Y12" s="149">
        <v>10</v>
      </c>
      <c r="Z12" s="152">
        <v>10</v>
      </c>
      <c r="AA12" s="152">
        <f>IF(AND(Crop!AA11&gt;0,AA11&lt;upland_rain!$D$6),Crop!AA11+1,IF(Z12=upland_rain!$E$6,1,0))</f>
        <v>0</v>
      </c>
      <c r="AB12" s="152">
        <v>10</v>
      </c>
      <c r="AC12" s="152">
        <f t="shared" si="4"/>
        <v>48</v>
      </c>
      <c r="AD12" s="152">
        <v>10</v>
      </c>
    </row>
    <row r="13" spans="2:30" x14ac:dyDescent="0.25">
      <c r="B13" s="23" t="s">
        <v>6</v>
      </c>
      <c r="C13" s="25">
        <v>12</v>
      </c>
      <c r="F13" s="30">
        <v>11</v>
      </c>
      <c r="G13" s="30">
        <f>IF(AND(Crop!G12&gt;0,G12&lt;paddy_Dry!$D$6),Crop!G12+1,IF(F13=paddy_Dry!$E$6,1,0))</f>
        <v>8</v>
      </c>
      <c r="H13" s="30">
        <v>11</v>
      </c>
      <c r="I13" s="30">
        <f t="shared" si="0"/>
        <v>14</v>
      </c>
      <c r="J13" s="30">
        <v>11</v>
      </c>
      <c r="K13" s="128">
        <v>11</v>
      </c>
      <c r="L13" s="128">
        <f>IF(AND(Crop!L12&gt;0,L12&lt;upland_dry!$D$6),Crop!L12+1,IF(K13=upland_dry!$E$6,1,0))</f>
        <v>3</v>
      </c>
      <c r="M13" s="128">
        <v>11</v>
      </c>
      <c r="N13" s="128">
        <f t="shared" si="1"/>
        <v>19</v>
      </c>
      <c r="O13" s="128">
        <v>11</v>
      </c>
      <c r="P13" s="134">
        <v>11</v>
      </c>
      <c r="Q13" s="134">
        <f>IF(AND(Crop!Q12&gt;0,Q12&lt;plant!$D$6),Crop!Q12+1,IF(P13=plant!$E$6,1,0))</f>
        <v>11</v>
      </c>
      <c r="R13" s="134">
        <v>11</v>
      </c>
      <c r="S13" s="134">
        <f t="shared" si="2"/>
        <v>11</v>
      </c>
      <c r="T13" s="134">
        <v>11</v>
      </c>
      <c r="U13" s="149">
        <v>11</v>
      </c>
      <c r="V13" s="149">
        <f>IF(AND(Crop!V12&gt;0,V12&lt;paddy_rain!$D$6),Crop!V12+1,IF(U13=paddy_rain!$E$6,1,0))</f>
        <v>0</v>
      </c>
      <c r="W13" s="149">
        <v>11</v>
      </c>
      <c r="X13" s="149">
        <f t="shared" si="3"/>
        <v>46</v>
      </c>
      <c r="Y13" s="149">
        <v>11</v>
      </c>
      <c r="Z13" s="152">
        <v>11</v>
      </c>
      <c r="AA13" s="152">
        <f>IF(AND(Crop!AA12&gt;0,AA12&lt;upland_rain!$D$6),Crop!AA12+1,IF(Z13=upland_rain!$E$6,1,0))</f>
        <v>0</v>
      </c>
      <c r="AB13" s="152">
        <v>11</v>
      </c>
      <c r="AC13" s="152">
        <f t="shared" si="4"/>
        <v>49</v>
      </c>
      <c r="AD13" s="152">
        <v>11</v>
      </c>
    </row>
    <row r="14" spans="2:30" x14ac:dyDescent="0.25">
      <c r="B14" s="23" t="s">
        <v>291</v>
      </c>
      <c r="C14" s="25">
        <v>15</v>
      </c>
      <c r="F14" s="30">
        <v>12</v>
      </c>
      <c r="G14" s="30">
        <f>IF(AND(Crop!G13&gt;0,G13&lt;paddy_Dry!$D$6),Crop!G13+1,IF(F14=paddy_Dry!$E$6,1,0))</f>
        <v>9</v>
      </c>
      <c r="H14" s="30">
        <v>12</v>
      </c>
      <c r="I14" s="30">
        <f t="shared" si="0"/>
        <v>15</v>
      </c>
      <c r="J14" s="30">
        <v>12</v>
      </c>
      <c r="K14" s="128">
        <v>12</v>
      </c>
      <c r="L14" s="128">
        <f>IF(AND(Crop!L13&gt;0,L13&lt;upland_dry!$D$6),Crop!L13+1,IF(K14=upland_dry!$E$6,1,0))</f>
        <v>4</v>
      </c>
      <c r="M14" s="128">
        <v>12</v>
      </c>
      <c r="N14" s="128">
        <f t="shared" si="1"/>
        <v>20</v>
      </c>
      <c r="O14" s="128">
        <v>12</v>
      </c>
      <c r="P14" s="134">
        <v>12</v>
      </c>
      <c r="Q14" s="134">
        <f>IF(AND(Crop!Q13&gt;0,Q13&lt;plant!$D$6),Crop!Q13+1,IF(P14=plant!$E$6,1,0))</f>
        <v>12</v>
      </c>
      <c r="R14" s="134">
        <v>12</v>
      </c>
      <c r="S14" s="134">
        <f t="shared" si="2"/>
        <v>12</v>
      </c>
      <c r="T14" s="134">
        <v>12</v>
      </c>
      <c r="U14" s="149">
        <v>12</v>
      </c>
      <c r="V14" s="149">
        <f>IF(AND(Crop!V13&gt;0,V13&lt;paddy_rain!$D$6),Crop!V13+1,IF(U14=paddy_rain!$E$6,1,0))</f>
        <v>0</v>
      </c>
      <c r="W14" s="149">
        <v>12</v>
      </c>
      <c r="X14" s="149">
        <f t="shared" si="3"/>
        <v>47</v>
      </c>
      <c r="Y14" s="149">
        <v>12</v>
      </c>
      <c r="Z14" s="152">
        <v>12</v>
      </c>
      <c r="AA14" s="152">
        <f>IF(AND(Crop!AA13&gt;0,AA13&lt;upland_rain!$D$6),Crop!AA13+1,IF(Z14=upland_rain!$E$6,1,0))</f>
        <v>0</v>
      </c>
      <c r="AB14" s="152">
        <v>12</v>
      </c>
      <c r="AC14" s="152">
        <f t="shared" si="4"/>
        <v>0</v>
      </c>
      <c r="AD14" s="152">
        <v>12</v>
      </c>
    </row>
    <row r="15" spans="2:30" x14ac:dyDescent="0.25">
      <c r="B15" s="23" t="s">
        <v>7</v>
      </c>
      <c r="C15" s="25">
        <v>12</v>
      </c>
      <c r="F15" s="30">
        <v>13</v>
      </c>
      <c r="G15" s="30">
        <f>IF(AND(Crop!G14&gt;0,G14&lt;paddy_Dry!$D$6),Crop!G14+1,IF(F15=paddy_Dry!$E$6,1,0))</f>
        <v>10</v>
      </c>
      <c r="H15" s="30">
        <v>13</v>
      </c>
      <c r="I15" s="30">
        <f t="shared" si="0"/>
        <v>16</v>
      </c>
      <c r="J15" s="30">
        <v>13</v>
      </c>
      <c r="K15" s="128">
        <v>13</v>
      </c>
      <c r="L15" s="128">
        <f>IF(AND(Crop!L14&gt;0,L14&lt;upland_dry!$D$6),Crop!L14+1,IF(K15=upland_dry!$E$6,1,0))</f>
        <v>5</v>
      </c>
      <c r="M15" s="128">
        <v>13</v>
      </c>
      <c r="N15" s="128">
        <f t="shared" si="1"/>
        <v>21</v>
      </c>
      <c r="O15" s="128">
        <v>13</v>
      </c>
      <c r="P15" s="134">
        <v>13</v>
      </c>
      <c r="Q15" s="134">
        <f>IF(AND(Crop!Q14&gt;0,Q14&lt;plant!$D$6),Crop!Q14+1,IF(P15=plant!$E$6,1,0))</f>
        <v>13</v>
      </c>
      <c r="R15" s="134">
        <v>13</v>
      </c>
      <c r="S15" s="134">
        <f t="shared" si="2"/>
        <v>13</v>
      </c>
      <c r="T15" s="134">
        <v>13</v>
      </c>
      <c r="U15" s="149">
        <v>13</v>
      </c>
      <c r="V15" s="149">
        <f>IF(AND(Crop!V14&gt;0,V14&lt;paddy_rain!$D$6),Crop!V14+1,IF(U15=paddy_rain!$E$6,1,0))</f>
        <v>0</v>
      </c>
      <c r="W15" s="149">
        <v>13</v>
      </c>
      <c r="X15" s="149">
        <f t="shared" si="3"/>
        <v>48</v>
      </c>
      <c r="Y15" s="149">
        <v>13</v>
      </c>
      <c r="Z15" s="152">
        <v>13</v>
      </c>
      <c r="AA15" s="152">
        <f>IF(AND(Crop!AA14&gt;0,AA14&lt;upland_rain!$D$6),Crop!AA14+1,IF(Z15=upland_rain!$E$6,1,0))</f>
        <v>0</v>
      </c>
      <c r="AB15" s="152">
        <v>13</v>
      </c>
      <c r="AC15" s="152">
        <f t="shared" si="4"/>
        <v>0</v>
      </c>
      <c r="AD15" s="152">
        <v>13</v>
      </c>
    </row>
    <row r="16" spans="2:30" x14ac:dyDescent="0.25">
      <c r="B16" s="23" t="s">
        <v>153</v>
      </c>
      <c r="C16" s="25">
        <v>15</v>
      </c>
      <c r="F16" s="30">
        <v>14</v>
      </c>
      <c r="G16" s="30">
        <f>IF(AND(Crop!G15&gt;0,G15&lt;paddy_Dry!$D$6),Crop!G15+1,IF(F16=paddy_Dry!$E$6,1,0))</f>
        <v>11</v>
      </c>
      <c r="H16" s="30">
        <v>14</v>
      </c>
      <c r="I16" s="30">
        <f t="shared" si="0"/>
        <v>0</v>
      </c>
      <c r="J16" s="30">
        <v>14</v>
      </c>
      <c r="K16" s="128">
        <v>14</v>
      </c>
      <c r="L16" s="128">
        <f>IF(AND(Crop!L15&gt;0,L15&lt;upland_dry!$D$6),Crop!L15+1,IF(K16=upland_dry!$E$6,1,0))</f>
        <v>6</v>
      </c>
      <c r="M16" s="128">
        <v>14</v>
      </c>
      <c r="N16" s="128">
        <f t="shared" si="1"/>
        <v>22</v>
      </c>
      <c r="O16" s="128">
        <v>14</v>
      </c>
      <c r="P16" s="134">
        <v>14</v>
      </c>
      <c r="Q16" s="134">
        <f>IF(AND(Crop!Q15&gt;0,Q15&lt;plant!$D$6),Crop!Q15+1,IF(P16=plant!$E$6,1,0))</f>
        <v>14</v>
      </c>
      <c r="R16" s="134">
        <v>14</v>
      </c>
      <c r="S16" s="134">
        <f t="shared" si="2"/>
        <v>14</v>
      </c>
      <c r="T16" s="134">
        <v>14</v>
      </c>
      <c r="U16" s="149">
        <v>14</v>
      </c>
      <c r="V16" s="149">
        <f>IF(AND(Crop!V15&gt;0,V15&lt;paddy_rain!$D$6),Crop!V15+1,IF(U16=paddy_rain!$E$6,1,0))</f>
        <v>0</v>
      </c>
      <c r="W16" s="149">
        <v>14</v>
      </c>
      <c r="X16" s="149">
        <f t="shared" si="3"/>
        <v>0</v>
      </c>
      <c r="Y16" s="149">
        <v>14</v>
      </c>
      <c r="Z16" s="152">
        <v>14</v>
      </c>
      <c r="AA16" s="152">
        <f>IF(AND(Crop!AA15&gt;0,AA15&lt;upland_rain!$D$6),Crop!AA15+1,IF(Z16=upland_rain!$E$6,1,0))</f>
        <v>0</v>
      </c>
      <c r="AB16" s="152">
        <v>14</v>
      </c>
      <c r="AC16" s="152">
        <f t="shared" si="4"/>
        <v>0</v>
      </c>
      <c r="AD16" s="152">
        <v>14</v>
      </c>
    </row>
    <row r="17" spans="2:30" x14ac:dyDescent="0.25">
      <c r="B17" s="23" t="s">
        <v>154</v>
      </c>
      <c r="C17" s="25">
        <v>15</v>
      </c>
      <c r="F17" s="30">
        <v>15</v>
      </c>
      <c r="G17" s="30">
        <f>IF(AND(Crop!G16&gt;0,G16&lt;paddy_Dry!$D$6),Crop!G16+1,IF(F17=paddy_Dry!$E$6,1,0))</f>
        <v>12</v>
      </c>
      <c r="H17" s="30">
        <v>15</v>
      </c>
      <c r="I17" s="30">
        <f t="shared" si="0"/>
        <v>0</v>
      </c>
      <c r="J17" s="30">
        <v>15</v>
      </c>
      <c r="K17" s="128">
        <v>15</v>
      </c>
      <c r="L17" s="128">
        <f>IF(AND(Crop!L16&gt;0,L16&lt;upland_dry!$D$6),Crop!L16+1,IF(K17=upland_dry!$E$6,1,0))</f>
        <v>7</v>
      </c>
      <c r="M17" s="128">
        <v>15</v>
      </c>
      <c r="N17" s="128">
        <f t="shared" si="1"/>
        <v>23</v>
      </c>
      <c r="O17" s="128">
        <v>15</v>
      </c>
      <c r="P17" s="134">
        <v>15</v>
      </c>
      <c r="Q17" s="134">
        <f>IF(AND(Crop!Q16&gt;0,Q16&lt;plant!$D$6),Crop!Q16+1,IF(P17=plant!$E$6,1,0))</f>
        <v>15</v>
      </c>
      <c r="R17" s="134">
        <v>15</v>
      </c>
      <c r="S17" s="134">
        <f t="shared" si="2"/>
        <v>15</v>
      </c>
      <c r="T17" s="134">
        <v>15</v>
      </c>
      <c r="U17" s="149">
        <v>15</v>
      </c>
      <c r="V17" s="149">
        <f>IF(AND(Crop!V16&gt;0,V16&lt;paddy_rain!$D$6),Crop!V16+1,IF(U17=paddy_rain!$E$6,1,0))</f>
        <v>0</v>
      </c>
      <c r="W17" s="149">
        <v>15</v>
      </c>
      <c r="X17" s="149">
        <f t="shared" si="3"/>
        <v>0</v>
      </c>
      <c r="Y17" s="149">
        <v>15</v>
      </c>
      <c r="Z17" s="152">
        <v>15</v>
      </c>
      <c r="AA17" s="152">
        <f>IF(AND(Crop!AA16&gt;0,AA16&lt;upland_rain!$D$6),Crop!AA16+1,IF(Z17=upland_rain!$E$6,1,0))</f>
        <v>0</v>
      </c>
      <c r="AB17" s="152">
        <v>15</v>
      </c>
      <c r="AC17" s="152">
        <f t="shared" si="4"/>
        <v>0</v>
      </c>
      <c r="AD17" s="152">
        <v>15</v>
      </c>
    </row>
    <row r="18" spans="2:30" x14ac:dyDescent="0.25">
      <c r="B18" s="23" t="s">
        <v>292</v>
      </c>
      <c r="C18" s="25">
        <v>12</v>
      </c>
      <c r="F18" s="30">
        <v>16</v>
      </c>
      <c r="G18" s="30">
        <f>IF(AND(Crop!G17&gt;0,G17&lt;paddy_Dry!$D$6),Crop!G17+1,IF(F18=paddy_Dry!$E$6,1,0))</f>
        <v>13</v>
      </c>
      <c r="H18" s="30">
        <v>16</v>
      </c>
      <c r="I18" s="30">
        <f t="shared" si="0"/>
        <v>0</v>
      </c>
      <c r="J18" s="30">
        <v>16</v>
      </c>
      <c r="K18" s="128">
        <v>16</v>
      </c>
      <c r="L18" s="128">
        <f>IF(AND(Crop!L17&gt;0,L17&lt;upland_dry!$D$6),Crop!L17+1,IF(K18=upland_dry!$E$6,1,0))</f>
        <v>8</v>
      </c>
      <c r="M18" s="128">
        <v>16</v>
      </c>
      <c r="N18" s="128">
        <f t="shared" si="1"/>
        <v>24</v>
      </c>
      <c r="O18" s="128">
        <v>16</v>
      </c>
      <c r="P18" s="134">
        <v>16</v>
      </c>
      <c r="Q18" s="134">
        <f>IF(AND(Crop!Q17&gt;0,Q17&lt;plant!$D$6),Crop!Q17+1,IF(P18=plant!$E$6,1,0))</f>
        <v>16</v>
      </c>
      <c r="R18" s="134">
        <v>16</v>
      </c>
      <c r="S18" s="134">
        <f t="shared" si="2"/>
        <v>16</v>
      </c>
      <c r="T18" s="134">
        <v>16</v>
      </c>
      <c r="U18" s="149">
        <v>16</v>
      </c>
      <c r="V18" s="149">
        <f>IF(AND(Crop!V17&gt;0,V17&lt;paddy_rain!$D$6),Crop!V17+1,IF(U18=paddy_rain!$E$6,1,0))</f>
        <v>0</v>
      </c>
      <c r="W18" s="149">
        <v>16</v>
      </c>
      <c r="X18" s="149">
        <f t="shared" si="3"/>
        <v>0</v>
      </c>
      <c r="Y18" s="149">
        <v>16</v>
      </c>
      <c r="Z18" s="152">
        <v>16</v>
      </c>
      <c r="AA18" s="152">
        <f>IF(AND(Crop!AA17&gt;0,AA17&lt;upland_rain!$D$6),Crop!AA17+1,IF(Z18=upland_rain!$E$6,1,0))</f>
        <v>0</v>
      </c>
      <c r="AB18" s="152">
        <v>16</v>
      </c>
      <c r="AC18" s="152">
        <f t="shared" si="4"/>
        <v>0</v>
      </c>
      <c r="AD18" s="152">
        <v>16</v>
      </c>
    </row>
    <row r="19" spans="2:30" x14ac:dyDescent="0.25">
      <c r="B19" s="23" t="s">
        <v>8</v>
      </c>
      <c r="C19" s="25">
        <v>11</v>
      </c>
      <c r="F19" s="30">
        <v>17</v>
      </c>
      <c r="G19" s="30">
        <f>IF(AND(Crop!G18&gt;0,G18&lt;paddy_Dry!$D$6),Crop!G18+1,IF(F19=paddy_Dry!$E$6,1,0))</f>
        <v>0</v>
      </c>
      <c r="H19" s="30">
        <v>17</v>
      </c>
      <c r="I19" s="30">
        <f t="shared" si="0"/>
        <v>0</v>
      </c>
      <c r="J19" s="30">
        <v>17</v>
      </c>
      <c r="K19" s="128">
        <v>17</v>
      </c>
      <c r="L19" s="128">
        <f>IF(AND(Crop!L18&gt;0,L18&lt;upland_dry!$D$6),Crop!L18+1,IF(K19=upland_dry!$E$6,1,0))</f>
        <v>9</v>
      </c>
      <c r="M19" s="128">
        <v>17</v>
      </c>
      <c r="N19" s="128">
        <f t="shared" si="1"/>
        <v>25</v>
      </c>
      <c r="O19" s="128">
        <v>17</v>
      </c>
      <c r="P19" s="134">
        <v>17</v>
      </c>
      <c r="Q19" s="134">
        <f>IF(AND(Crop!Q18&gt;0,Q18&lt;plant!$D$6),Crop!Q18+1,IF(P19=plant!$E$6,1,0))</f>
        <v>17</v>
      </c>
      <c r="R19" s="134">
        <v>17</v>
      </c>
      <c r="S19" s="134">
        <f t="shared" si="2"/>
        <v>17</v>
      </c>
      <c r="T19" s="134">
        <v>17</v>
      </c>
      <c r="U19" s="149">
        <v>17</v>
      </c>
      <c r="V19" s="149">
        <f>IF(AND(Crop!V18&gt;0,V18&lt;paddy_rain!$D$6),Crop!V18+1,IF(U19=paddy_rain!$E$6,1,0))</f>
        <v>0</v>
      </c>
      <c r="W19" s="149">
        <v>17</v>
      </c>
      <c r="X19" s="149">
        <f t="shared" si="3"/>
        <v>0</v>
      </c>
      <c r="Y19" s="149">
        <v>17</v>
      </c>
      <c r="Z19" s="152">
        <v>17</v>
      </c>
      <c r="AA19" s="152">
        <f>IF(AND(Crop!AA18&gt;0,AA18&lt;upland_rain!$D$6),Crop!AA18+1,IF(Z19=upland_rain!$E$6,1,0))</f>
        <v>0</v>
      </c>
      <c r="AB19" s="152">
        <v>17</v>
      </c>
      <c r="AC19" s="152">
        <f t="shared" si="4"/>
        <v>0</v>
      </c>
      <c r="AD19" s="152">
        <v>17</v>
      </c>
    </row>
    <row r="20" spans="2:30" x14ac:dyDescent="0.25">
      <c r="B20" s="23" t="s">
        <v>155</v>
      </c>
      <c r="C20" s="25">
        <v>7</v>
      </c>
      <c r="F20" s="30">
        <v>18</v>
      </c>
      <c r="G20" s="30">
        <f>IF(AND(Crop!G19&gt;0,G19&lt;paddy_Dry!$D$6),Crop!G19+1,IF(F20=paddy_Dry!$E$6,1,0))</f>
        <v>0</v>
      </c>
      <c r="H20" s="30">
        <v>18</v>
      </c>
      <c r="I20" s="30">
        <f t="shared" si="0"/>
        <v>0</v>
      </c>
      <c r="J20" s="30">
        <v>18</v>
      </c>
      <c r="K20" s="128">
        <v>18</v>
      </c>
      <c r="L20" s="128">
        <f>IF(AND(Crop!L19&gt;0,L19&lt;upland_dry!$D$6),Crop!L19+1,IF(K20=upland_dry!$E$6,1,0))</f>
        <v>10</v>
      </c>
      <c r="M20" s="128">
        <v>18</v>
      </c>
      <c r="N20" s="128">
        <f t="shared" si="1"/>
        <v>26</v>
      </c>
      <c r="O20" s="128">
        <v>18</v>
      </c>
      <c r="P20" s="134">
        <v>18</v>
      </c>
      <c r="Q20" s="134">
        <f>IF(AND(Crop!Q19&gt;0,Q19&lt;plant!$D$6),Crop!Q19+1,IF(P20=plant!$E$6,1,0))</f>
        <v>18</v>
      </c>
      <c r="R20" s="134">
        <v>18</v>
      </c>
      <c r="S20" s="134">
        <f t="shared" si="2"/>
        <v>18</v>
      </c>
      <c r="T20" s="134">
        <v>18</v>
      </c>
      <c r="U20" s="149">
        <v>18</v>
      </c>
      <c r="V20" s="149">
        <f>IF(AND(Crop!V19&gt;0,V19&lt;paddy_rain!$D$6),Crop!V19+1,IF(U20=paddy_rain!$E$6,1,0))</f>
        <v>0</v>
      </c>
      <c r="W20" s="149">
        <v>18</v>
      </c>
      <c r="X20" s="149">
        <f t="shared" si="3"/>
        <v>0</v>
      </c>
      <c r="Y20" s="149">
        <v>18</v>
      </c>
      <c r="Z20" s="152">
        <v>18</v>
      </c>
      <c r="AA20" s="152">
        <f>IF(AND(Crop!AA19&gt;0,AA19&lt;upland_rain!$D$6),Crop!AA19+1,IF(Z20=upland_rain!$E$6,1,0))</f>
        <v>0</v>
      </c>
      <c r="AB20" s="152">
        <v>18</v>
      </c>
      <c r="AC20" s="152">
        <f t="shared" si="4"/>
        <v>0</v>
      </c>
      <c r="AD20" s="152">
        <v>18</v>
      </c>
    </row>
    <row r="21" spans="2:30" x14ac:dyDescent="0.25">
      <c r="B21" s="23" t="s">
        <v>9</v>
      </c>
      <c r="C21" s="25">
        <v>8</v>
      </c>
      <c r="F21" s="30">
        <v>19</v>
      </c>
      <c r="G21" s="30">
        <f>IF(AND(Crop!G20&gt;0,G20&lt;paddy_Dry!$D$6),Crop!G20+1,IF(F21=paddy_Dry!$E$6,1,0))</f>
        <v>0</v>
      </c>
      <c r="H21" s="30">
        <v>19</v>
      </c>
      <c r="I21" s="30">
        <f t="shared" si="0"/>
        <v>0</v>
      </c>
      <c r="J21" s="30">
        <v>19</v>
      </c>
      <c r="K21" s="128">
        <v>19</v>
      </c>
      <c r="L21" s="128">
        <f>IF(AND(Crop!L20&gt;0,L20&lt;upland_dry!$D$6),Crop!L20+1,IF(K21=upland_dry!$E$6,1,0))</f>
        <v>11</v>
      </c>
      <c r="M21" s="128">
        <v>19</v>
      </c>
      <c r="N21" s="128">
        <f t="shared" si="1"/>
        <v>27</v>
      </c>
      <c r="O21" s="128">
        <v>19</v>
      </c>
      <c r="P21" s="134">
        <v>19</v>
      </c>
      <c r="Q21" s="134">
        <f>IF(AND(Crop!Q20&gt;0,Q20&lt;plant!$D$6),Crop!Q20+1,IF(P21=plant!$E$6,1,0))</f>
        <v>19</v>
      </c>
      <c r="R21" s="134">
        <v>19</v>
      </c>
      <c r="S21" s="134">
        <f t="shared" si="2"/>
        <v>19</v>
      </c>
      <c r="T21" s="134">
        <v>19</v>
      </c>
      <c r="U21" s="149">
        <v>19</v>
      </c>
      <c r="V21" s="149">
        <f>IF(AND(Crop!V20&gt;0,V20&lt;paddy_rain!$D$6),Crop!V20+1,IF(U21=paddy_rain!$E$6,1,0))</f>
        <v>0</v>
      </c>
      <c r="W21" s="149">
        <v>19</v>
      </c>
      <c r="X21" s="149">
        <f t="shared" si="3"/>
        <v>0</v>
      </c>
      <c r="Y21" s="149">
        <v>19</v>
      </c>
      <c r="Z21" s="152">
        <v>19</v>
      </c>
      <c r="AA21" s="152">
        <f>IF(AND(Crop!AA20&gt;0,AA20&lt;upland_rain!$D$6),Crop!AA20+1,IF(Z21=upland_rain!$E$6,1,0))</f>
        <v>0</v>
      </c>
      <c r="AB21" s="152">
        <v>19</v>
      </c>
      <c r="AC21" s="152">
        <f t="shared" si="4"/>
        <v>0</v>
      </c>
      <c r="AD21" s="152">
        <v>19</v>
      </c>
    </row>
    <row r="22" spans="2:30" x14ac:dyDescent="0.25">
      <c r="B22" s="23" t="s">
        <v>156</v>
      </c>
      <c r="C22" s="25">
        <v>9</v>
      </c>
      <c r="F22" s="30">
        <v>20</v>
      </c>
      <c r="G22" s="30">
        <f>IF(AND(Crop!G21&gt;0,G21&lt;paddy_Dry!$D$6),Crop!G21+1,IF(F22=paddy_Dry!$E$6,1,0))</f>
        <v>0</v>
      </c>
      <c r="H22" s="30">
        <v>20</v>
      </c>
      <c r="I22" s="30">
        <f t="shared" si="0"/>
        <v>0</v>
      </c>
      <c r="J22" s="30">
        <v>20</v>
      </c>
      <c r="K22" s="128">
        <v>20</v>
      </c>
      <c r="L22" s="128">
        <f>IF(AND(Crop!L21&gt;0,L21&lt;upland_dry!$D$6),Crop!L21+1,IF(K22=upland_dry!$E$6,1,0))</f>
        <v>12</v>
      </c>
      <c r="M22" s="128">
        <v>20</v>
      </c>
      <c r="N22" s="128">
        <f t="shared" si="1"/>
        <v>28</v>
      </c>
      <c r="O22" s="128">
        <v>20</v>
      </c>
      <c r="P22" s="134">
        <v>20</v>
      </c>
      <c r="Q22" s="134">
        <f>IF(AND(Crop!Q21&gt;0,Q21&lt;plant!$D$6),Crop!Q21+1,IF(P22=plant!$E$6,1,0))</f>
        <v>20</v>
      </c>
      <c r="R22" s="134">
        <v>20</v>
      </c>
      <c r="S22" s="134">
        <f t="shared" si="2"/>
        <v>20</v>
      </c>
      <c r="T22" s="134">
        <v>20</v>
      </c>
      <c r="U22" s="149">
        <v>20</v>
      </c>
      <c r="V22" s="149">
        <f>IF(AND(Crop!V21&gt;0,V21&lt;paddy_rain!$D$6),Crop!V21+1,IF(U22=paddy_rain!$E$6,1,0))</f>
        <v>0</v>
      </c>
      <c r="W22" s="149">
        <v>20</v>
      </c>
      <c r="X22" s="149">
        <f t="shared" si="3"/>
        <v>0</v>
      </c>
      <c r="Y22" s="149">
        <v>20</v>
      </c>
      <c r="Z22" s="152">
        <v>20</v>
      </c>
      <c r="AA22" s="152">
        <f>IF(AND(Crop!AA21&gt;0,AA21&lt;upland_rain!$D$6),Crop!AA21+1,IF(Z22=upland_rain!$E$6,1,0))</f>
        <v>0</v>
      </c>
      <c r="AB22" s="152">
        <v>20</v>
      </c>
      <c r="AC22" s="152">
        <f t="shared" si="4"/>
        <v>0</v>
      </c>
      <c r="AD22" s="152">
        <v>20</v>
      </c>
    </row>
    <row r="23" spans="2:30" x14ac:dyDescent="0.25">
      <c r="B23" s="1" t="s">
        <v>176</v>
      </c>
      <c r="C23" s="25">
        <v>26</v>
      </c>
      <c r="F23" s="30">
        <v>21</v>
      </c>
      <c r="G23" s="30">
        <f>IF(AND(Crop!G22&gt;0,G22&lt;paddy_Dry!$D$6),Crop!G22+1,IF(F23=paddy_Dry!$E$6,1,0))</f>
        <v>0</v>
      </c>
      <c r="H23" s="30">
        <v>21</v>
      </c>
      <c r="I23" s="30">
        <f t="shared" si="0"/>
        <v>0</v>
      </c>
      <c r="J23" s="30">
        <v>21</v>
      </c>
      <c r="K23" s="128">
        <v>21</v>
      </c>
      <c r="L23" s="128">
        <f>IF(AND(Crop!L22&gt;0,L22&lt;upland_dry!$D$6),Crop!L22+1,IF(K23=upland_dry!$E$6,1,0))</f>
        <v>13</v>
      </c>
      <c r="M23" s="128">
        <v>21</v>
      </c>
      <c r="N23" s="128">
        <f t="shared" si="1"/>
        <v>29</v>
      </c>
      <c r="O23" s="128">
        <v>21</v>
      </c>
      <c r="P23" s="134">
        <v>21</v>
      </c>
      <c r="Q23" s="134">
        <f>IF(AND(Crop!Q22&gt;0,Q22&lt;plant!$D$6),Crop!Q22+1,IF(P23=plant!$E$6,1,0))</f>
        <v>21</v>
      </c>
      <c r="R23" s="134">
        <v>21</v>
      </c>
      <c r="S23" s="134">
        <f t="shared" si="2"/>
        <v>21</v>
      </c>
      <c r="T23" s="134">
        <v>21</v>
      </c>
      <c r="U23" s="149">
        <v>21</v>
      </c>
      <c r="V23" s="149">
        <f>IF(AND(Crop!V22&gt;0,V22&lt;paddy_rain!$D$6),Crop!V22+1,IF(U23=paddy_rain!$E$6,1,0))</f>
        <v>0</v>
      </c>
      <c r="W23" s="149">
        <v>21</v>
      </c>
      <c r="X23" s="149">
        <f t="shared" si="3"/>
        <v>0</v>
      </c>
      <c r="Y23" s="149">
        <v>21</v>
      </c>
      <c r="Z23" s="152">
        <v>21</v>
      </c>
      <c r="AA23" s="152">
        <f>IF(AND(Crop!AA22&gt;0,AA22&lt;upland_rain!$D$6),Crop!AA22+1,IF(Z23=upland_rain!$E$6,1,0))</f>
        <v>0</v>
      </c>
      <c r="AB23" s="152">
        <v>21</v>
      </c>
      <c r="AC23" s="152">
        <f t="shared" si="4"/>
        <v>0</v>
      </c>
      <c r="AD23" s="152">
        <v>21</v>
      </c>
    </row>
    <row r="24" spans="2:30" x14ac:dyDescent="0.25">
      <c r="B24" s="1" t="s">
        <v>177</v>
      </c>
      <c r="C24" s="25">
        <v>44</v>
      </c>
      <c r="F24" s="30">
        <v>22</v>
      </c>
      <c r="G24" s="30">
        <f>IF(AND(Crop!G23&gt;0,G23&lt;paddy_Dry!$D$6),Crop!G23+1,IF(F24=paddy_Dry!$E$6,1,0))</f>
        <v>0</v>
      </c>
      <c r="H24" s="30">
        <v>22</v>
      </c>
      <c r="I24" s="30">
        <f t="shared" si="0"/>
        <v>0</v>
      </c>
      <c r="J24" s="30">
        <v>22</v>
      </c>
      <c r="K24" s="128">
        <v>22</v>
      </c>
      <c r="L24" s="128">
        <f>IF(AND(Crop!L23&gt;0,L23&lt;upland_dry!$D$6),Crop!L23+1,IF(K24=upland_dry!$E$6,1,0))</f>
        <v>14</v>
      </c>
      <c r="M24" s="128">
        <v>22</v>
      </c>
      <c r="N24" s="128">
        <f t="shared" si="1"/>
        <v>30</v>
      </c>
      <c r="O24" s="128">
        <v>22</v>
      </c>
      <c r="P24" s="134">
        <v>22</v>
      </c>
      <c r="Q24" s="134">
        <f>IF(AND(Crop!Q23&gt;0,Q23&lt;plant!$D$6),Crop!Q23+1,IF(P24=plant!$E$6,1,0))</f>
        <v>22</v>
      </c>
      <c r="R24" s="134">
        <v>22</v>
      </c>
      <c r="S24" s="134">
        <f t="shared" si="2"/>
        <v>22</v>
      </c>
      <c r="T24" s="134">
        <v>22</v>
      </c>
      <c r="U24" s="149">
        <v>22</v>
      </c>
      <c r="V24" s="149">
        <f>IF(AND(Crop!V23&gt;0,V23&lt;paddy_rain!$D$6),Crop!V23+1,IF(U24=paddy_rain!$E$6,1,0))</f>
        <v>0</v>
      </c>
      <c r="W24" s="149">
        <v>22</v>
      </c>
      <c r="X24" s="149">
        <f t="shared" si="3"/>
        <v>0</v>
      </c>
      <c r="Y24" s="149">
        <v>22</v>
      </c>
      <c r="Z24" s="152">
        <v>22</v>
      </c>
      <c r="AA24" s="152">
        <f>IF(AND(Crop!AA23&gt;0,AA23&lt;upland_rain!$D$6),Crop!AA23+1,IF(Z24=upland_rain!$E$6,1,0))</f>
        <v>0</v>
      </c>
      <c r="AB24" s="152">
        <v>22</v>
      </c>
      <c r="AC24" s="152">
        <f t="shared" si="4"/>
        <v>0</v>
      </c>
      <c r="AD24" s="152">
        <v>22</v>
      </c>
    </row>
    <row r="25" spans="2:30" x14ac:dyDescent="0.25">
      <c r="B25" s="1" t="s">
        <v>178</v>
      </c>
      <c r="C25" s="25">
        <v>35</v>
      </c>
      <c r="F25" s="30">
        <v>23</v>
      </c>
      <c r="G25" s="30">
        <f>IF(AND(Crop!G24&gt;0,G24&lt;paddy_Dry!$D$6),Crop!G24+1,IF(F25=paddy_Dry!$E$6,1,0))</f>
        <v>0</v>
      </c>
      <c r="H25" s="30">
        <v>23</v>
      </c>
      <c r="I25" s="30">
        <f t="shared" si="0"/>
        <v>0</v>
      </c>
      <c r="J25" s="30">
        <v>23</v>
      </c>
      <c r="K25" s="128">
        <v>23</v>
      </c>
      <c r="L25" s="128">
        <f>IF(AND(Crop!L24&gt;0,L24&lt;upland_dry!$D$6),Crop!L24+1,IF(K25=upland_dry!$E$6,1,0))</f>
        <v>15</v>
      </c>
      <c r="M25" s="128">
        <v>23</v>
      </c>
      <c r="N25" s="128">
        <f t="shared" si="1"/>
        <v>31</v>
      </c>
      <c r="O25" s="128">
        <v>23</v>
      </c>
      <c r="P25" s="134">
        <v>23</v>
      </c>
      <c r="Q25" s="134">
        <f>IF(AND(Crop!Q24&gt;0,Q24&lt;plant!$D$6),Crop!Q24+1,IF(P25=plant!$E$6,1,0))</f>
        <v>23</v>
      </c>
      <c r="R25" s="134">
        <v>23</v>
      </c>
      <c r="S25" s="134">
        <f t="shared" si="2"/>
        <v>23</v>
      </c>
      <c r="T25" s="134">
        <v>23</v>
      </c>
      <c r="U25" s="149">
        <v>23</v>
      </c>
      <c r="V25" s="149">
        <f>IF(AND(Crop!V24&gt;0,V24&lt;paddy_rain!$D$6),Crop!V24+1,IF(U25=paddy_rain!$E$6,1,0))</f>
        <v>0</v>
      </c>
      <c r="W25" s="149">
        <v>23</v>
      </c>
      <c r="X25" s="149">
        <f t="shared" si="3"/>
        <v>0</v>
      </c>
      <c r="Y25" s="149">
        <v>23</v>
      </c>
      <c r="Z25" s="152">
        <v>23</v>
      </c>
      <c r="AA25" s="152">
        <f>IF(AND(Crop!AA24&gt;0,AA24&lt;upland_rain!$D$6),Crop!AA24+1,IF(Z25=upland_rain!$E$6,1,0))</f>
        <v>0</v>
      </c>
      <c r="AB25" s="152">
        <v>23</v>
      </c>
      <c r="AC25" s="152">
        <f t="shared" si="4"/>
        <v>0</v>
      </c>
      <c r="AD25" s="152">
        <v>23</v>
      </c>
    </row>
    <row r="26" spans="2:30" x14ac:dyDescent="0.25">
      <c r="B26" s="1" t="s">
        <v>183</v>
      </c>
      <c r="C26" s="25">
        <v>52</v>
      </c>
      <c r="F26" s="30">
        <v>24</v>
      </c>
      <c r="G26" s="30">
        <f>IF(AND(Crop!G25&gt;0,G25&lt;paddy_Dry!$D$6),Crop!G25+1,IF(F26=paddy_Dry!$E$6,1,0))</f>
        <v>0</v>
      </c>
      <c r="H26" s="30">
        <v>24</v>
      </c>
      <c r="I26" s="30">
        <f t="shared" si="0"/>
        <v>0</v>
      </c>
      <c r="J26" s="30">
        <v>24</v>
      </c>
      <c r="K26" s="128">
        <v>24</v>
      </c>
      <c r="L26" s="128">
        <f>IF(AND(Crop!L25&gt;0,L25&lt;upland_dry!$D$6),Crop!L25+1,IF(K26=upland_dry!$E$6,1,0))</f>
        <v>16</v>
      </c>
      <c r="M26" s="128">
        <v>24</v>
      </c>
      <c r="N26" s="128">
        <f t="shared" si="1"/>
        <v>32</v>
      </c>
      <c r="O26" s="128">
        <v>24</v>
      </c>
      <c r="P26" s="134">
        <v>24</v>
      </c>
      <c r="Q26" s="134">
        <f>IF(AND(Crop!Q25&gt;0,Q25&lt;plant!$D$6),Crop!Q25+1,IF(P26=plant!$E$6,1,0))</f>
        <v>24</v>
      </c>
      <c r="R26" s="134">
        <v>24</v>
      </c>
      <c r="S26" s="134">
        <f t="shared" si="2"/>
        <v>24</v>
      </c>
      <c r="T26" s="134">
        <v>24</v>
      </c>
      <c r="U26" s="149">
        <v>24</v>
      </c>
      <c r="V26" s="149">
        <f>IF(AND(Crop!V25&gt;0,V25&lt;paddy_rain!$D$6),Crop!V25+1,IF(U26=paddy_rain!$E$6,1,0))</f>
        <v>0</v>
      </c>
      <c r="W26" s="149">
        <v>24</v>
      </c>
      <c r="X26" s="149">
        <f t="shared" si="3"/>
        <v>0</v>
      </c>
      <c r="Y26" s="149">
        <v>24</v>
      </c>
      <c r="Z26" s="152">
        <v>24</v>
      </c>
      <c r="AA26" s="152">
        <f>IF(AND(Crop!AA25&gt;0,AA25&lt;upland_rain!$D$6),Crop!AA25+1,IF(Z26=upland_rain!$E$6,1,0))</f>
        <v>0</v>
      </c>
      <c r="AB26" s="152">
        <v>24</v>
      </c>
      <c r="AC26" s="152">
        <f t="shared" si="4"/>
        <v>0</v>
      </c>
      <c r="AD26" s="152">
        <v>24</v>
      </c>
    </row>
    <row r="27" spans="2:30" x14ac:dyDescent="0.25">
      <c r="B27" s="1" t="s">
        <v>179</v>
      </c>
      <c r="C27" s="25">
        <v>26</v>
      </c>
      <c r="F27" s="30">
        <v>25</v>
      </c>
      <c r="G27" s="30">
        <f>IF(AND(Crop!G26&gt;0,G26&lt;paddy_Dry!$D$6),Crop!G26+1,IF(F27=paddy_Dry!$E$6,1,0))</f>
        <v>0</v>
      </c>
      <c r="H27" s="30">
        <v>25</v>
      </c>
      <c r="I27" s="30">
        <f t="shared" si="0"/>
        <v>0</v>
      </c>
      <c r="J27" s="30">
        <v>25</v>
      </c>
      <c r="K27" s="128">
        <v>25</v>
      </c>
      <c r="L27" s="128">
        <f>IF(AND(Crop!L26&gt;0,L26&lt;upland_dry!$D$6),Crop!L26+1,IF(K27=upland_dry!$E$6,1,0))</f>
        <v>17</v>
      </c>
      <c r="M27" s="128">
        <v>25</v>
      </c>
      <c r="N27" s="128">
        <f t="shared" si="1"/>
        <v>33</v>
      </c>
      <c r="O27" s="128">
        <v>25</v>
      </c>
      <c r="P27" s="134">
        <v>25</v>
      </c>
      <c r="Q27" s="134">
        <f>IF(AND(Crop!Q26&gt;0,Q26&lt;plant!$D$6),Crop!Q26+1,IF(P27=plant!$E$6,1,0))</f>
        <v>25</v>
      </c>
      <c r="R27" s="134">
        <v>25</v>
      </c>
      <c r="S27" s="134">
        <f t="shared" si="2"/>
        <v>25</v>
      </c>
      <c r="T27" s="134">
        <v>25</v>
      </c>
      <c r="U27" s="149">
        <v>25</v>
      </c>
      <c r="V27" s="149">
        <f>IF(AND(Crop!V26&gt;0,V26&lt;paddy_rain!$D$6),Crop!V26+1,IF(U27=paddy_rain!$E$6,1,0))</f>
        <v>0</v>
      </c>
      <c r="W27" s="149">
        <v>25</v>
      </c>
      <c r="X27" s="149">
        <f t="shared" si="3"/>
        <v>0</v>
      </c>
      <c r="Y27" s="149">
        <v>25</v>
      </c>
      <c r="Z27" s="152">
        <v>25</v>
      </c>
      <c r="AA27" s="152">
        <f>IF(AND(Crop!AA26&gt;0,AA26&lt;upland_rain!$D$6),Crop!AA26+1,IF(Z27=upland_rain!$E$6,1,0))</f>
        <v>0</v>
      </c>
      <c r="AB27" s="152">
        <v>25</v>
      </c>
      <c r="AC27" s="152">
        <f t="shared" si="4"/>
        <v>0</v>
      </c>
      <c r="AD27" s="152">
        <v>25</v>
      </c>
    </row>
    <row r="28" spans="2:30" x14ac:dyDescent="0.25">
      <c r="B28" s="1" t="s">
        <v>184</v>
      </c>
      <c r="C28" s="25">
        <v>52</v>
      </c>
      <c r="F28" s="30">
        <v>26</v>
      </c>
      <c r="G28" s="30">
        <f>IF(AND(Crop!G27&gt;0,G27&lt;paddy_Dry!$D$6),Crop!G27+1,IF(F28=paddy_Dry!$E$6,1,0))</f>
        <v>0</v>
      </c>
      <c r="H28" s="30">
        <v>26</v>
      </c>
      <c r="I28" s="30">
        <f t="shared" si="0"/>
        <v>0</v>
      </c>
      <c r="J28" s="30">
        <v>26</v>
      </c>
      <c r="K28" s="128">
        <v>26</v>
      </c>
      <c r="L28" s="128">
        <f>IF(AND(Crop!L27&gt;0,L27&lt;upland_dry!$D$6),Crop!L27+1,IF(K28=upland_dry!$E$6,1,0))</f>
        <v>18</v>
      </c>
      <c r="M28" s="128">
        <v>26</v>
      </c>
      <c r="N28" s="128">
        <f t="shared" si="1"/>
        <v>34</v>
      </c>
      <c r="O28" s="128">
        <v>26</v>
      </c>
      <c r="P28" s="134">
        <v>26</v>
      </c>
      <c r="Q28" s="134">
        <f>IF(AND(Crop!Q27&gt;0,Q27&lt;plant!$D$6),Crop!Q27+1,IF(P28=plant!$E$6,1,0))</f>
        <v>26</v>
      </c>
      <c r="R28" s="134">
        <v>26</v>
      </c>
      <c r="S28" s="134">
        <f t="shared" si="2"/>
        <v>26</v>
      </c>
      <c r="T28" s="134">
        <v>26</v>
      </c>
      <c r="U28" s="149">
        <v>26</v>
      </c>
      <c r="V28" s="149">
        <f>IF(AND(Crop!V27&gt;0,V27&lt;paddy_rain!$D$6),Crop!V27+1,IF(U28=paddy_rain!$E$6,1,0))</f>
        <v>0</v>
      </c>
      <c r="W28" s="149">
        <v>26</v>
      </c>
      <c r="X28" s="149">
        <f t="shared" si="3"/>
        <v>0</v>
      </c>
      <c r="Y28" s="149">
        <v>26</v>
      </c>
      <c r="Z28" s="152">
        <v>26</v>
      </c>
      <c r="AA28" s="152">
        <f>IF(AND(Crop!AA27&gt;0,AA27&lt;upland_rain!$D$6),Crop!AA27+1,IF(Z28=upland_rain!$E$6,1,0))</f>
        <v>0</v>
      </c>
      <c r="AB28" s="152">
        <v>26</v>
      </c>
      <c r="AC28" s="152">
        <f t="shared" si="4"/>
        <v>0</v>
      </c>
      <c r="AD28" s="152">
        <v>26</v>
      </c>
    </row>
    <row r="29" spans="2:30" x14ac:dyDescent="0.25">
      <c r="B29" s="1" t="s">
        <v>180</v>
      </c>
      <c r="C29" s="25">
        <v>52</v>
      </c>
      <c r="F29" s="30">
        <v>27</v>
      </c>
      <c r="G29" s="30">
        <f>IF(AND(Crop!G28&gt;0,G28&lt;paddy_Dry!$D$6),Crop!G28+1,IF(F29=paddy_Dry!$E$6,1,0))</f>
        <v>0</v>
      </c>
      <c r="H29" s="30">
        <v>27</v>
      </c>
      <c r="I29" s="30">
        <f t="shared" si="0"/>
        <v>0</v>
      </c>
      <c r="J29" s="30">
        <v>27</v>
      </c>
      <c r="K29" s="128">
        <v>27</v>
      </c>
      <c r="L29" s="128">
        <f>IF(AND(Crop!L28&gt;0,L28&lt;upland_dry!$D$6),Crop!L28+1,IF(K29=upland_dry!$E$6,1,0))</f>
        <v>19</v>
      </c>
      <c r="M29" s="128">
        <v>27</v>
      </c>
      <c r="N29" s="128">
        <f t="shared" si="1"/>
        <v>35</v>
      </c>
      <c r="O29" s="128">
        <v>27</v>
      </c>
      <c r="P29" s="134">
        <v>27</v>
      </c>
      <c r="Q29" s="134">
        <f>IF(AND(Crop!Q28&gt;0,Q28&lt;plant!$D$6),Crop!Q28+1,IF(P29=plant!$E$6,1,0))</f>
        <v>27</v>
      </c>
      <c r="R29" s="134">
        <v>27</v>
      </c>
      <c r="S29" s="134">
        <f t="shared" si="2"/>
        <v>27</v>
      </c>
      <c r="T29" s="134">
        <v>27</v>
      </c>
      <c r="U29" s="149">
        <v>27</v>
      </c>
      <c r="V29" s="149">
        <f>IF(AND(Crop!V28&gt;0,V28&lt;paddy_rain!$D$6),Crop!V28+1,IF(U29=paddy_rain!$E$6,1,0))</f>
        <v>0</v>
      </c>
      <c r="W29" s="149">
        <v>27</v>
      </c>
      <c r="X29" s="149">
        <f t="shared" si="3"/>
        <v>0</v>
      </c>
      <c r="Y29" s="149">
        <v>27</v>
      </c>
      <c r="Z29" s="152">
        <v>27</v>
      </c>
      <c r="AA29" s="152">
        <f>IF(AND(Crop!AA28&gt;0,AA28&lt;upland_rain!$D$6),Crop!AA28+1,IF(Z29=upland_rain!$E$6,1,0))</f>
        <v>0</v>
      </c>
      <c r="AB29" s="152">
        <v>27</v>
      </c>
      <c r="AC29" s="152">
        <f t="shared" si="4"/>
        <v>0</v>
      </c>
      <c r="AD29" s="152">
        <v>27</v>
      </c>
    </row>
    <row r="30" spans="2:30" x14ac:dyDescent="0.25">
      <c r="B30" s="1" t="s">
        <v>181</v>
      </c>
      <c r="C30" s="25">
        <v>52</v>
      </c>
      <c r="F30" s="30">
        <v>28</v>
      </c>
      <c r="G30" s="30">
        <f>IF(AND(Crop!G29&gt;0,G29&lt;paddy_Dry!$D$6),Crop!G29+1,IF(F30=paddy_Dry!$E$6,1,0))</f>
        <v>0</v>
      </c>
      <c r="H30" s="30">
        <v>28</v>
      </c>
      <c r="I30" s="30">
        <f t="shared" si="0"/>
        <v>0</v>
      </c>
      <c r="J30" s="30">
        <v>28</v>
      </c>
      <c r="K30" s="128">
        <v>28</v>
      </c>
      <c r="L30" s="128">
        <f>IF(AND(Crop!L29&gt;0,L29&lt;upland_dry!$D$6),Crop!L29+1,IF(K30=upland_dry!$E$6,1,0))</f>
        <v>20</v>
      </c>
      <c r="M30" s="128">
        <v>28</v>
      </c>
      <c r="N30" s="128">
        <f t="shared" si="1"/>
        <v>36</v>
      </c>
      <c r="O30" s="128">
        <v>28</v>
      </c>
      <c r="P30" s="134">
        <v>28</v>
      </c>
      <c r="Q30" s="134">
        <f>IF(AND(Crop!Q29&gt;0,Q29&lt;plant!$D$6),Crop!Q29+1,IF(P30=plant!$E$6,1,0))</f>
        <v>28</v>
      </c>
      <c r="R30" s="134">
        <v>28</v>
      </c>
      <c r="S30" s="134">
        <f t="shared" si="2"/>
        <v>28</v>
      </c>
      <c r="T30" s="134">
        <v>28</v>
      </c>
      <c r="U30" s="149">
        <v>28</v>
      </c>
      <c r="V30" s="149">
        <f>IF(AND(Crop!V29&gt;0,V29&lt;paddy_rain!$D$6),Crop!V29+1,IF(U30=paddy_rain!$E$6,1,0))</f>
        <v>0</v>
      </c>
      <c r="W30" s="149">
        <v>28</v>
      </c>
      <c r="X30" s="149">
        <f t="shared" si="3"/>
        <v>0</v>
      </c>
      <c r="Y30" s="149">
        <v>28</v>
      </c>
      <c r="Z30" s="152">
        <v>28</v>
      </c>
      <c r="AA30" s="152">
        <f>IF(AND(Crop!AA29&gt;0,AA29&lt;upland_rain!$D$6),Crop!AA29+1,IF(Z30=upland_rain!$E$6,1,0))</f>
        <v>0</v>
      </c>
      <c r="AB30" s="152">
        <v>28</v>
      </c>
      <c r="AC30" s="152">
        <f t="shared" si="4"/>
        <v>0</v>
      </c>
      <c r="AD30" s="152">
        <v>28</v>
      </c>
    </row>
    <row r="31" spans="2:30" x14ac:dyDescent="0.25">
      <c r="B31" s="1" t="s">
        <v>186</v>
      </c>
      <c r="C31" s="25">
        <v>52</v>
      </c>
      <c r="F31" s="30">
        <v>29</v>
      </c>
      <c r="G31" s="30">
        <f>IF(AND(Crop!G30&gt;0,G30&lt;paddy_Dry!$D$6),Crop!G30+1,IF(F31=paddy_Dry!$E$6,1,0))</f>
        <v>0</v>
      </c>
      <c r="H31" s="30">
        <v>29</v>
      </c>
      <c r="I31" s="30">
        <f t="shared" si="0"/>
        <v>0</v>
      </c>
      <c r="J31" s="30">
        <v>29</v>
      </c>
      <c r="K31" s="128">
        <v>29</v>
      </c>
      <c r="L31" s="128">
        <f>IF(AND(Crop!L30&gt;0,L30&lt;upland_dry!$D$6),Crop!L30+1,IF(K31=upland_dry!$E$6,1,0))</f>
        <v>21</v>
      </c>
      <c r="M31" s="128">
        <v>29</v>
      </c>
      <c r="N31" s="128">
        <f t="shared" si="1"/>
        <v>37</v>
      </c>
      <c r="O31" s="128">
        <v>29</v>
      </c>
      <c r="P31" s="134">
        <v>29</v>
      </c>
      <c r="Q31" s="134">
        <f>IF(AND(Crop!Q30&gt;0,Q30&lt;plant!$D$6),Crop!Q30+1,IF(P31=plant!$E$6,1,0))</f>
        <v>29</v>
      </c>
      <c r="R31" s="134">
        <v>29</v>
      </c>
      <c r="S31" s="134">
        <f t="shared" si="2"/>
        <v>29</v>
      </c>
      <c r="T31" s="134">
        <v>29</v>
      </c>
      <c r="U31" s="149">
        <v>29</v>
      </c>
      <c r="V31" s="149">
        <f>IF(AND(Crop!V30&gt;0,V30&lt;paddy_rain!$D$6),Crop!V30+1,IF(U31=paddy_rain!$E$6,1,0))</f>
        <v>0</v>
      </c>
      <c r="W31" s="149">
        <v>29</v>
      </c>
      <c r="X31" s="149">
        <f t="shared" si="3"/>
        <v>0</v>
      </c>
      <c r="Y31" s="149">
        <v>29</v>
      </c>
      <c r="Z31" s="152">
        <v>29</v>
      </c>
      <c r="AA31" s="152">
        <f>IF(AND(Crop!AA30&gt;0,AA30&lt;upland_rain!$D$6),Crop!AA30+1,IF(Z31=upland_rain!$E$6,1,0))</f>
        <v>0</v>
      </c>
      <c r="AB31" s="152">
        <v>29</v>
      </c>
      <c r="AC31" s="152">
        <f t="shared" si="4"/>
        <v>0</v>
      </c>
      <c r="AD31" s="152">
        <v>29</v>
      </c>
    </row>
    <row r="32" spans="2:30" x14ac:dyDescent="0.25">
      <c r="B32" s="1" t="s">
        <v>187</v>
      </c>
      <c r="C32" s="25">
        <v>52</v>
      </c>
      <c r="F32" s="30">
        <v>30</v>
      </c>
      <c r="G32" s="30">
        <f>IF(AND(Crop!G31&gt;0,G31&lt;paddy_Dry!$D$6),Crop!G31+1,IF(F32=paddy_Dry!$E$6,1,0))</f>
        <v>0</v>
      </c>
      <c r="H32" s="30">
        <v>30</v>
      </c>
      <c r="I32" s="30">
        <f t="shared" si="0"/>
        <v>0</v>
      </c>
      <c r="J32" s="30">
        <v>30</v>
      </c>
      <c r="K32" s="128">
        <v>30</v>
      </c>
      <c r="L32" s="128">
        <f>IF(AND(Crop!L31&gt;0,L31&lt;upland_dry!$D$6),Crop!L31+1,IF(K32=upland_dry!$E$6,1,0))</f>
        <v>22</v>
      </c>
      <c r="M32" s="128">
        <v>30</v>
      </c>
      <c r="N32" s="128">
        <f t="shared" si="1"/>
        <v>38</v>
      </c>
      <c r="O32" s="128">
        <v>30</v>
      </c>
      <c r="P32" s="134">
        <v>30</v>
      </c>
      <c r="Q32" s="134">
        <f>IF(AND(Crop!Q31&gt;0,Q31&lt;plant!$D$6),Crop!Q31+1,IF(P32=plant!$E$6,1,0))</f>
        <v>30</v>
      </c>
      <c r="R32" s="134">
        <v>30</v>
      </c>
      <c r="S32" s="134">
        <f t="shared" si="2"/>
        <v>30</v>
      </c>
      <c r="T32" s="134">
        <v>30</v>
      </c>
      <c r="U32" s="149">
        <v>30</v>
      </c>
      <c r="V32" s="149">
        <f>IF(AND(Crop!V31&gt;0,V31&lt;paddy_rain!$D$6),Crop!V31+1,IF(U32=paddy_rain!$E$6,1,0))</f>
        <v>0</v>
      </c>
      <c r="W32" s="149">
        <v>30</v>
      </c>
      <c r="X32" s="149">
        <f t="shared" si="3"/>
        <v>0</v>
      </c>
      <c r="Y32" s="149">
        <v>30</v>
      </c>
      <c r="Z32" s="152">
        <v>30</v>
      </c>
      <c r="AA32" s="152">
        <f>IF(AND(Crop!AA31&gt;0,AA31&lt;upland_rain!$D$6),Crop!AA31+1,IF(Z32=upland_rain!$E$6,1,0))</f>
        <v>0</v>
      </c>
      <c r="AB32" s="152">
        <v>30</v>
      </c>
      <c r="AC32" s="152">
        <f t="shared" si="4"/>
        <v>0</v>
      </c>
      <c r="AD32" s="152">
        <v>30</v>
      </c>
    </row>
    <row r="33" spans="2:30" x14ac:dyDescent="0.25">
      <c r="B33" s="1" t="s">
        <v>185</v>
      </c>
      <c r="C33" s="25">
        <v>52</v>
      </c>
      <c r="F33" s="30">
        <v>31</v>
      </c>
      <c r="G33" s="30">
        <f>IF(AND(Crop!G32&gt;0,G32&lt;paddy_Dry!$D$6),Crop!G32+1,IF(F33=paddy_Dry!$E$6,1,0))</f>
        <v>0</v>
      </c>
      <c r="H33" s="30">
        <v>31</v>
      </c>
      <c r="I33" s="30">
        <f t="shared" si="0"/>
        <v>0</v>
      </c>
      <c r="J33" s="30">
        <v>31</v>
      </c>
      <c r="K33" s="128">
        <v>31</v>
      </c>
      <c r="L33" s="128">
        <f>IF(AND(Crop!L32&gt;0,L32&lt;upland_dry!$D$6),Crop!L32+1,IF(K33=upland_dry!$E$6,1,0))</f>
        <v>23</v>
      </c>
      <c r="M33" s="128">
        <v>31</v>
      </c>
      <c r="N33" s="128">
        <f t="shared" si="1"/>
        <v>39</v>
      </c>
      <c r="O33" s="128">
        <v>31</v>
      </c>
      <c r="P33" s="134">
        <v>31</v>
      </c>
      <c r="Q33" s="134">
        <f>IF(AND(Crop!Q32&gt;0,Q32&lt;plant!$D$6),Crop!Q32+1,IF(P33=plant!$E$6,1,0))</f>
        <v>31</v>
      </c>
      <c r="R33" s="134">
        <v>31</v>
      </c>
      <c r="S33" s="134">
        <f t="shared" si="2"/>
        <v>31</v>
      </c>
      <c r="T33" s="134">
        <v>31</v>
      </c>
      <c r="U33" s="149">
        <v>31</v>
      </c>
      <c r="V33" s="149">
        <f>IF(AND(Crop!V32&gt;0,V32&lt;paddy_rain!$D$6),Crop!V32+1,IF(U33=paddy_rain!$E$6,1,0))</f>
        <v>0</v>
      </c>
      <c r="W33" s="149">
        <v>31</v>
      </c>
      <c r="X33" s="149">
        <f t="shared" si="3"/>
        <v>0</v>
      </c>
      <c r="Y33" s="149">
        <v>31</v>
      </c>
      <c r="Z33" s="152">
        <v>31</v>
      </c>
      <c r="AA33" s="152">
        <f>IF(AND(Crop!AA32&gt;0,AA32&lt;upland_rain!$D$6),Crop!AA32+1,IF(Z33=upland_rain!$E$6,1,0))</f>
        <v>0</v>
      </c>
      <c r="AB33" s="152">
        <v>31</v>
      </c>
      <c r="AC33" s="152">
        <f t="shared" si="4"/>
        <v>0</v>
      </c>
      <c r="AD33" s="152">
        <v>31</v>
      </c>
    </row>
    <row r="34" spans="2:30" x14ac:dyDescent="0.25">
      <c r="B34" s="1" t="s">
        <v>182</v>
      </c>
      <c r="C34" s="25">
        <v>52</v>
      </c>
      <c r="F34" s="30">
        <v>32</v>
      </c>
      <c r="G34" s="30">
        <f>IF(AND(Crop!G33&gt;0,G33&lt;paddy_Dry!$D$6),Crop!G33+1,IF(F34=paddy_Dry!$E$6,1,0))</f>
        <v>0</v>
      </c>
      <c r="H34" s="30">
        <v>32</v>
      </c>
      <c r="I34" s="30">
        <f t="shared" si="0"/>
        <v>0</v>
      </c>
      <c r="J34" s="30">
        <v>32</v>
      </c>
      <c r="K34" s="128">
        <v>32</v>
      </c>
      <c r="L34" s="128">
        <f>IF(AND(Crop!L33&gt;0,L33&lt;upland_dry!$D$6),Crop!L33+1,IF(K34=upland_dry!$E$6,1,0))</f>
        <v>24</v>
      </c>
      <c r="M34" s="128">
        <v>32</v>
      </c>
      <c r="N34" s="128">
        <f t="shared" si="1"/>
        <v>40</v>
      </c>
      <c r="O34" s="128">
        <v>32</v>
      </c>
      <c r="P34" s="134">
        <v>32</v>
      </c>
      <c r="Q34" s="134">
        <f>IF(AND(Crop!Q33&gt;0,Q33&lt;plant!$D$6),Crop!Q33+1,IF(P34=plant!$E$6,1,0))</f>
        <v>32</v>
      </c>
      <c r="R34" s="134">
        <v>32</v>
      </c>
      <c r="S34" s="134">
        <f t="shared" si="2"/>
        <v>32</v>
      </c>
      <c r="T34" s="134">
        <v>32</v>
      </c>
      <c r="U34" s="149">
        <v>32</v>
      </c>
      <c r="V34" s="149">
        <f>IF(AND(Crop!V33&gt;0,V33&lt;paddy_rain!$D$6),Crop!V33+1,IF(U34=paddy_rain!$E$6,1,0))</f>
        <v>0</v>
      </c>
      <c r="W34" s="149">
        <v>32</v>
      </c>
      <c r="X34" s="149">
        <f t="shared" si="3"/>
        <v>0</v>
      </c>
      <c r="Y34" s="149">
        <v>32</v>
      </c>
      <c r="Z34" s="152">
        <v>32</v>
      </c>
      <c r="AA34" s="152">
        <f>IF(AND(Crop!AA33&gt;0,AA33&lt;upland_rain!$D$6),Crop!AA33+1,IF(Z34=upland_rain!$E$6,1,0))</f>
        <v>0</v>
      </c>
      <c r="AB34" s="152">
        <v>32</v>
      </c>
      <c r="AC34" s="152">
        <f t="shared" si="4"/>
        <v>0</v>
      </c>
      <c r="AD34" s="152">
        <v>32</v>
      </c>
    </row>
    <row r="35" spans="2:30" x14ac:dyDescent="0.25">
      <c r="B35" s="2" t="s">
        <v>188</v>
      </c>
      <c r="C35" s="26">
        <v>44</v>
      </c>
      <c r="F35" s="30">
        <v>33</v>
      </c>
      <c r="G35" s="30">
        <f>IF(AND(Crop!G34&gt;0,G34&lt;paddy_Dry!$D$6),Crop!G34+1,IF(F35=paddy_Dry!$E$6,1,0))</f>
        <v>0</v>
      </c>
      <c r="H35" s="30">
        <v>33</v>
      </c>
      <c r="I35" s="30">
        <f t="shared" ref="I35:I70" si="5">IF(ISERROR(VLOOKUP(F35,$G$3:$H$70,2,FALSE)),0,VLOOKUP(F35,$G$3:$H$70,2,FALSE))</f>
        <v>0</v>
      </c>
      <c r="J35" s="30">
        <v>33</v>
      </c>
      <c r="K35" s="128">
        <v>33</v>
      </c>
      <c r="L35" s="128">
        <f>IF(AND(Crop!L34&gt;0,L34&lt;upland_dry!$D$6),Crop!L34+1,IF(K35=upland_dry!$E$6,1,0))</f>
        <v>25</v>
      </c>
      <c r="M35" s="128">
        <v>33</v>
      </c>
      <c r="N35" s="128">
        <f t="shared" si="1"/>
        <v>41</v>
      </c>
      <c r="O35" s="128">
        <v>33</v>
      </c>
      <c r="P35" s="134">
        <v>33</v>
      </c>
      <c r="Q35" s="134">
        <f>IF(AND(Crop!Q34&gt;0,Q34&lt;plant!$D$6),Crop!Q34+1,IF(P35=plant!$E$6,1,0))</f>
        <v>33</v>
      </c>
      <c r="R35" s="134">
        <v>33</v>
      </c>
      <c r="S35" s="134">
        <f t="shared" si="2"/>
        <v>33</v>
      </c>
      <c r="T35" s="134">
        <v>33</v>
      </c>
      <c r="U35" s="149">
        <v>33</v>
      </c>
      <c r="V35" s="149">
        <f>IF(AND(Crop!V34&gt;0,V34&lt;paddy_rain!$D$6),Crop!V34+1,IF(U35=paddy_rain!$E$6,1,0))</f>
        <v>0</v>
      </c>
      <c r="W35" s="149">
        <v>33</v>
      </c>
      <c r="X35" s="149">
        <f t="shared" si="3"/>
        <v>0</v>
      </c>
      <c r="Y35" s="149">
        <v>33</v>
      </c>
      <c r="Z35" s="152">
        <v>33</v>
      </c>
      <c r="AA35" s="152">
        <f>IF(AND(Crop!AA34&gt;0,AA34&lt;upland_rain!$D$6),Crop!AA34+1,IF(Z35=upland_rain!$E$6,1,0))</f>
        <v>0</v>
      </c>
      <c r="AB35" s="152">
        <v>33</v>
      </c>
      <c r="AC35" s="152">
        <f t="shared" si="4"/>
        <v>0</v>
      </c>
      <c r="AD35" s="152">
        <v>33</v>
      </c>
    </row>
    <row r="36" spans="2:30" x14ac:dyDescent="0.25">
      <c r="F36" s="30">
        <v>34</v>
      </c>
      <c r="G36" s="30">
        <f>IF(AND(Crop!G35&gt;0,G35&lt;paddy_Dry!$D$6),Crop!G35+1,IF(F36=paddy_Dry!$E$6,1,0))</f>
        <v>0</v>
      </c>
      <c r="H36" s="30">
        <v>34</v>
      </c>
      <c r="I36" s="30">
        <f t="shared" si="5"/>
        <v>0</v>
      </c>
      <c r="J36" s="30">
        <v>34</v>
      </c>
      <c r="K36" s="128">
        <v>34</v>
      </c>
      <c r="L36" s="128">
        <f>IF(AND(Crop!L35&gt;0,L35&lt;upland_dry!$D$6),Crop!L35+1,IF(K36=upland_dry!$E$6,1,0))</f>
        <v>26</v>
      </c>
      <c r="M36" s="128">
        <v>34</v>
      </c>
      <c r="N36" s="128">
        <f t="shared" si="1"/>
        <v>42</v>
      </c>
      <c r="O36" s="128">
        <v>34</v>
      </c>
      <c r="P36" s="134">
        <v>34</v>
      </c>
      <c r="Q36" s="134">
        <f>IF(AND(Crop!Q35&gt;0,Q35&lt;plant!$D$6),Crop!Q35+1,IF(P36=plant!$E$6,1,0))</f>
        <v>34</v>
      </c>
      <c r="R36" s="134">
        <v>34</v>
      </c>
      <c r="S36" s="134">
        <f t="shared" si="2"/>
        <v>34</v>
      </c>
      <c r="T36" s="134">
        <v>34</v>
      </c>
      <c r="U36" s="149">
        <v>34</v>
      </c>
      <c r="V36" s="149">
        <f>IF(AND(Crop!V35&gt;0,V35&lt;paddy_rain!$D$6),Crop!V35+1,IF(U36=paddy_rain!$E$6,1,0))</f>
        <v>0</v>
      </c>
      <c r="W36" s="149">
        <v>34</v>
      </c>
      <c r="X36" s="149">
        <f t="shared" si="3"/>
        <v>0</v>
      </c>
      <c r="Y36" s="149">
        <v>34</v>
      </c>
      <c r="Z36" s="152">
        <v>34</v>
      </c>
      <c r="AA36" s="152">
        <f>IF(AND(Crop!AA35&gt;0,AA35&lt;upland_rain!$D$6),Crop!AA35+1,IF(Z36=upland_rain!$E$6,1,0))</f>
        <v>0</v>
      </c>
      <c r="AB36" s="152">
        <v>34</v>
      </c>
      <c r="AC36" s="152">
        <f t="shared" si="4"/>
        <v>0</v>
      </c>
      <c r="AD36" s="152">
        <v>34</v>
      </c>
    </row>
    <row r="37" spans="2:30" x14ac:dyDescent="0.25">
      <c r="F37" s="30">
        <v>35</v>
      </c>
      <c r="G37" s="30">
        <f>IF(AND(Crop!G36&gt;0,G36&lt;paddy_Dry!$D$6),Crop!G36+1,IF(F37=paddy_Dry!$E$6,1,0))</f>
        <v>0</v>
      </c>
      <c r="H37" s="30">
        <v>35</v>
      </c>
      <c r="I37" s="30">
        <f t="shared" si="5"/>
        <v>0</v>
      </c>
      <c r="J37" s="30">
        <v>35</v>
      </c>
      <c r="K37" s="128">
        <v>35</v>
      </c>
      <c r="L37" s="128">
        <f>IF(AND(Crop!L36&gt;0,L36&lt;upland_dry!$D$6),Crop!L36+1,IF(K37=upland_dry!$E$6,1,0))</f>
        <v>27</v>
      </c>
      <c r="M37" s="128">
        <v>35</v>
      </c>
      <c r="N37" s="128">
        <f t="shared" si="1"/>
        <v>43</v>
      </c>
      <c r="O37" s="128">
        <v>35</v>
      </c>
      <c r="P37" s="134">
        <v>35</v>
      </c>
      <c r="Q37" s="134">
        <f>IF(AND(Crop!Q36&gt;0,Q36&lt;plant!$D$6),Crop!Q36+1,IF(P37=plant!$E$6,1,0))</f>
        <v>35</v>
      </c>
      <c r="R37" s="134">
        <v>35</v>
      </c>
      <c r="S37" s="134">
        <f t="shared" si="2"/>
        <v>35</v>
      </c>
      <c r="T37" s="134">
        <v>35</v>
      </c>
      <c r="U37" s="149">
        <v>35</v>
      </c>
      <c r="V37" s="149">
        <f>IF(AND(Crop!V36&gt;0,V36&lt;paddy_rain!$D$6),Crop!V36+1,IF(U37=paddy_rain!$E$6,1,0))</f>
        <v>0</v>
      </c>
      <c r="W37" s="149">
        <v>35</v>
      </c>
      <c r="X37" s="149">
        <f t="shared" si="3"/>
        <v>0</v>
      </c>
      <c r="Y37" s="149">
        <v>35</v>
      </c>
      <c r="Z37" s="152">
        <v>35</v>
      </c>
      <c r="AA37" s="152">
        <f>IF(AND(Crop!AA36&gt;0,AA36&lt;upland_rain!$D$6),Crop!AA36+1,IF(Z37=upland_rain!$E$6,1,0))</f>
        <v>0</v>
      </c>
      <c r="AB37" s="152">
        <v>35</v>
      </c>
      <c r="AC37" s="152">
        <f t="shared" si="4"/>
        <v>0</v>
      </c>
      <c r="AD37" s="152">
        <v>35</v>
      </c>
    </row>
    <row r="38" spans="2:30" x14ac:dyDescent="0.25">
      <c r="F38" s="30">
        <v>36</v>
      </c>
      <c r="G38" s="30">
        <f>IF(AND(Crop!G37&gt;0,G37&lt;paddy_Dry!$D$6),Crop!G37+1,IF(F38=paddy_Dry!$E$6,1,0))</f>
        <v>0</v>
      </c>
      <c r="H38" s="30">
        <v>36</v>
      </c>
      <c r="I38" s="30">
        <f t="shared" si="5"/>
        <v>0</v>
      </c>
      <c r="J38" s="30">
        <v>36</v>
      </c>
      <c r="K38" s="128">
        <v>36</v>
      </c>
      <c r="L38" s="128">
        <f>IF(AND(Crop!L37&gt;0,L37&lt;upland_dry!$D$6),Crop!L37+1,IF(K38=upland_dry!$E$6,1,0))</f>
        <v>28</v>
      </c>
      <c r="M38" s="128">
        <v>36</v>
      </c>
      <c r="N38" s="128">
        <f t="shared" si="1"/>
        <v>44</v>
      </c>
      <c r="O38" s="128">
        <v>36</v>
      </c>
      <c r="P38" s="134">
        <v>36</v>
      </c>
      <c r="Q38" s="134">
        <f>IF(AND(Crop!Q37&gt;0,Q37&lt;plant!$D$6),Crop!Q37+1,IF(P38=plant!$E$6,1,0))</f>
        <v>36</v>
      </c>
      <c r="R38" s="134">
        <v>36</v>
      </c>
      <c r="S38" s="134">
        <f t="shared" si="2"/>
        <v>36</v>
      </c>
      <c r="T38" s="134">
        <v>36</v>
      </c>
      <c r="U38" s="149">
        <v>36</v>
      </c>
      <c r="V38" s="149">
        <f>IF(AND(Crop!V37&gt;0,V37&lt;paddy_rain!$D$6),Crop!V37+1,IF(U38=paddy_rain!$E$6,1,0))</f>
        <v>1</v>
      </c>
      <c r="W38" s="149">
        <v>36</v>
      </c>
      <c r="X38" s="149">
        <f t="shared" si="3"/>
        <v>0</v>
      </c>
      <c r="Y38" s="149">
        <v>36</v>
      </c>
      <c r="Z38" s="152">
        <v>36</v>
      </c>
      <c r="AA38" s="152">
        <f>IF(AND(Crop!AA37&gt;0,AA37&lt;upland_rain!$D$6),Crop!AA37+1,IF(Z38=upland_rain!$E$6,1,0))</f>
        <v>0</v>
      </c>
      <c r="AB38" s="152">
        <v>36</v>
      </c>
      <c r="AC38" s="152">
        <f t="shared" si="4"/>
        <v>0</v>
      </c>
      <c r="AD38" s="152">
        <v>36</v>
      </c>
    </row>
    <row r="39" spans="2:30" x14ac:dyDescent="0.25">
      <c r="F39" s="30">
        <v>37</v>
      </c>
      <c r="G39" s="30">
        <f>IF(AND(Crop!G38&gt;0,G38&lt;paddy_Dry!$D$6),Crop!G38+1,IF(F39=paddy_Dry!$E$6,1,0))</f>
        <v>0</v>
      </c>
      <c r="H39" s="30">
        <v>37</v>
      </c>
      <c r="I39" s="30">
        <f t="shared" si="5"/>
        <v>0</v>
      </c>
      <c r="J39" s="30">
        <v>37</v>
      </c>
      <c r="K39" s="128">
        <v>37</v>
      </c>
      <c r="L39" s="128">
        <f>IF(AND(Crop!L38&gt;0,L38&lt;upland_dry!$D$6),Crop!L38+1,IF(K39=upland_dry!$E$6,1,0))</f>
        <v>29</v>
      </c>
      <c r="M39" s="128">
        <v>37</v>
      </c>
      <c r="N39" s="128">
        <f t="shared" si="1"/>
        <v>45</v>
      </c>
      <c r="O39" s="128">
        <v>37</v>
      </c>
      <c r="P39" s="134">
        <v>37</v>
      </c>
      <c r="Q39" s="134">
        <f>IF(AND(Crop!Q38&gt;0,Q38&lt;plant!$D$6),Crop!Q38+1,IF(P39=plant!$E$6,1,0))</f>
        <v>37</v>
      </c>
      <c r="R39" s="134">
        <v>37</v>
      </c>
      <c r="S39" s="134">
        <f t="shared" si="2"/>
        <v>37</v>
      </c>
      <c r="T39" s="134">
        <v>37</v>
      </c>
      <c r="U39" s="149">
        <v>37</v>
      </c>
      <c r="V39" s="149">
        <f>IF(AND(Crop!V38&gt;0,V38&lt;paddy_rain!$D$6),Crop!V38+1,IF(U39=paddy_rain!$E$6,1,0))</f>
        <v>2</v>
      </c>
      <c r="W39" s="149">
        <v>37</v>
      </c>
      <c r="X39" s="149">
        <f t="shared" si="3"/>
        <v>0</v>
      </c>
      <c r="Y39" s="149">
        <v>37</v>
      </c>
      <c r="Z39" s="152">
        <v>37</v>
      </c>
      <c r="AA39" s="152">
        <f>IF(AND(Crop!AA38&gt;0,AA38&lt;upland_rain!$D$6),Crop!AA38+1,IF(Z39=upland_rain!$E$6,1,0))</f>
        <v>0</v>
      </c>
      <c r="AB39" s="152">
        <v>37</v>
      </c>
      <c r="AC39" s="152">
        <f t="shared" si="4"/>
        <v>0</v>
      </c>
      <c r="AD39" s="152">
        <v>37</v>
      </c>
    </row>
    <row r="40" spans="2:30" x14ac:dyDescent="0.25">
      <c r="F40" s="30">
        <v>38</v>
      </c>
      <c r="G40" s="30">
        <f>IF(AND(Crop!G39&gt;0,G39&lt;paddy_Dry!$D$6),Crop!G39+1,IF(F40=paddy_Dry!$E$6,1,0))</f>
        <v>0</v>
      </c>
      <c r="H40" s="30">
        <v>38</v>
      </c>
      <c r="I40" s="30">
        <f t="shared" si="5"/>
        <v>0</v>
      </c>
      <c r="J40" s="30">
        <v>38</v>
      </c>
      <c r="K40" s="128">
        <v>38</v>
      </c>
      <c r="L40" s="128">
        <f>IF(AND(Crop!L39&gt;0,L39&lt;upland_dry!$D$6),Crop!L39+1,IF(K40=upland_dry!$E$6,1,0))</f>
        <v>30</v>
      </c>
      <c r="M40" s="128">
        <v>38</v>
      </c>
      <c r="N40" s="128">
        <f t="shared" si="1"/>
        <v>46</v>
      </c>
      <c r="O40" s="128">
        <v>38</v>
      </c>
      <c r="P40" s="134">
        <v>38</v>
      </c>
      <c r="Q40" s="134">
        <f>IF(AND(Crop!Q39&gt;0,Q39&lt;plant!$D$6),Crop!Q39+1,IF(P40=plant!$E$6,1,0))</f>
        <v>38</v>
      </c>
      <c r="R40" s="134">
        <v>38</v>
      </c>
      <c r="S40" s="134">
        <f t="shared" si="2"/>
        <v>38</v>
      </c>
      <c r="T40" s="134">
        <v>38</v>
      </c>
      <c r="U40" s="149">
        <v>38</v>
      </c>
      <c r="V40" s="149">
        <f>IF(AND(Crop!V39&gt;0,V39&lt;paddy_rain!$D$6),Crop!V39+1,IF(U40=paddy_rain!$E$6,1,0))</f>
        <v>3</v>
      </c>
      <c r="W40" s="149">
        <v>38</v>
      </c>
      <c r="X40" s="149">
        <f t="shared" si="3"/>
        <v>0</v>
      </c>
      <c r="Y40" s="149">
        <v>38</v>
      </c>
      <c r="Z40" s="152">
        <v>38</v>
      </c>
      <c r="AA40" s="152">
        <f>IF(AND(Crop!AA39&gt;0,AA39&lt;upland_rain!$D$6),Crop!AA39+1,IF(Z40=upland_rain!$E$6,1,0))</f>
        <v>0</v>
      </c>
      <c r="AB40" s="152">
        <v>38</v>
      </c>
      <c r="AC40" s="152">
        <f t="shared" si="4"/>
        <v>0</v>
      </c>
      <c r="AD40" s="152">
        <v>38</v>
      </c>
    </row>
    <row r="41" spans="2:30" x14ac:dyDescent="0.25">
      <c r="F41" s="30">
        <v>39</v>
      </c>
      <c r="G41" s="30">
        <f>IF(AND(Crop!G40&gt;0,G40&lt;paddy_Dry!$D$6),Crop!G40+1,IF(F41=paddy_Dry!$E$6,1,0))</f>
        <v>0</v>
      </c>
      <c r="H41" s="30">
        <v>39</v>
      </c>
      <c r="I41" s="30">
        <f t="shared" si="5"/>
        <v>0</v>
      </c>
      <c r="J41" s="30">
        <v>39</v>
      </c>
      <c r="K41" s="128">
        <v>39</v>
      </c>
      <c r="L41" s="128">
        <f>IF(AND(Crop!L40&gt;0,L40&lt;upland_dry!$D$6),Crop!L40+1,IF(K41=upland_dry!$E$6,1,0))</f>
        <v>31</v>
      </c>
      <c r="M41" s="128">
        <v>39</v>
      </c>
      <c r="N41" s="128">
        <f t="shared" si="1"/>
        <v>47</v>
      </c>
      <c r="O41" s="128">
        <v>39</v>
      </c>
      <c r="P41" s="134">
        <v>39</v>
      </c>
      <c r="Q41" s="134">
        <f>IF(AND(Crop!Q40&gt;0,Q40&lt;plant!$D$6),Crop!Q40+1,IF(P41=plant!$E$6,1,0))</f>
        <v>39</v>
      </c>
      <c r="R41" s="134">
        <v>39</v>
      </c>
      <c r="S41" s="134">
        <f t="shared" si="2"/>
        <v>39</v>
      </c>
      <c r="T41" s="134">
        <v>39</v>
      </c>
      <c r="U41" s="149">
        <v>39</v>
      </c>
      <c r="V41" s="149">
        <f>IF(AND(Crop!V40&gt;0,V40&lt;paddy_rain!$D$6),Crop!V40+1,IF(U41=paddy_rain!$E$6,1,0))</f>
        <v>4</v>
      </c>
      <c r="W41" s="149">
        <v>39</v>
      </c>
      <c r="X41" s="149">
        <f t="shared" si="3"/>
        <v>0</v>
      </c>
      <c r="Y41" s="149">
        <v>39</v>
      </c>
      <c r="Z41" s="152">
        <v>39</v>
      </c>
      <c r="AA41" s="152">
        <f>IF(AND(Crop!AA40&gt;0,AA40&lt;upland_rain!$D$6),Crop!AA40+1,IF(Z41=upland_rain!$E$6,1,0))</f>
        <v>1</v>
      </c>
      <c r="AB41" s="152">
        <v>39</v>
      </c>
      <c r="AC41" s="152">
        <f t="shared" si="4"/>
        <v>0</v>
      </c>
      <c r="AD41" s="152">
        <v>39</v>
      </c>
    </row>
    <row r="42" spans="2:30" x14ac:dyDescent="0.25">
      <c r="F42" s="30">
        <v>40</v>
      </c>
      <c r="G42" s="30">
        <f>IF(AND(Crop!G41&gt;0,G41&lt;paddy_Dry!$D$6),Crop!G41+1,IF(F42=paddy_Dry!$E$6,1,0))</f>
        <v>0</v>
      </c>
      <c r="H42" s="30">
        <v>40</v>
      </c>
      <c r="I42" s="30">
        <f t="shared" si="5"/>
        <v>0</v>
      </c>
      <c r="J42" s="30">
        <v>40</v>
      </c>
      <c r="K42" s="128">
        <v>40</v>
      </c>
      <c r="L42" s="128">
        <f>IF(AND(Crop!L41&gt;0,L41&lt;upland_dry!$D$6),Crop!L41+1,IF(K42=upland_dry!$E$6,1,0))</f>
        <v>32</v>
      </c>
      <c r="M42" s="128">
        <v>40</v>
      </c>
      <c r="N42" s="128">
        <f t="shared" si="1"/>
        <v>48</v>
      </c>
      <c r="O42" s="128">
        <v>40</v>
      </c>
      <c r="P42" s="134">
        <v>40</v>
      </c>
      <c r="Q42" s="134">
        <f>IF(AND(Crop!Q41&gt;0,Q41&lt;plant!$D$6),Crop!Q41+1,IF(P42=plant!$E$6,1,0))</f>
        <v>40</v>
      </c>
      <c r="R42" s="134">
        <v>40</v>
      </c>
      <c r="S42" s="134">
        <f t="shared" si="2"/>
        <v>40</v>
      </c>
      <c r="T42" s="134">
        <v>40</v>
      </c>
      <c r="U42" s="149">
        <v>40</v>
      </c>
      <c r="V42" s="149">
        <f>IF(AND(Crop!V41&gt;0,V41&lt;paddy_rain!$D$6),Crop!V41+1,IF(U42=paddy_rain!$E$6,1,0))</f>
        <v>5</v>
      </c>
      <c r="W42" s="149">
        <v>40</v>
      </c>
      <c r="X42" s="149">
        <f t="shared" si="3"/>
        <v>0</v>
      </c>
      <c r="Y42" s="149">
        <v>40</v>
      </c>
      <c r="Z42" s="152">
        <v>40</v>
      </c>
      <c r="AA42" s="152">
        <f>IF(AND(Crop!AA41&gt;0,AA41&lt;upland_rain!$D$6),Crop!AA41+1,IF(Z42=upland_rain!$E$6,1,0))</f>
        <v>2</v>
      </c>
      <c r="AB42" s="152">
        <v>40</v>
      </c>
      <c r="AC42" s="152">
        <f t="shared" si="4"/>
        <v>0</v>
      </c>
      <c r="AD42" s="152">
        <v>40</v>
      </c>
    </row>
    <row r="43" spans="2:30" x14ac:dyDescent="0.25">
      <c r="F43" s="30">
        <v>41</v>
      </c>
      <c r="G43" s="30">
        <f>IF(AND(Crop!G42&gt;0,G42&lt;paddy_Dry!$D$6),Crop!G42+1,IF(F43=paddy_Dry!$E$6,1,0))</f>
        <v>0</v>
      </c>
      <c r="H43" s="30">
        <v>41</v>
      </c>
      <c r="I43" s="30">
        <f t="shared" si="5"/>
        <v>0</v>
      </c>
      <c r="J43" s="30">
        <v>41</v>
      </c>
      <c r="K43" s="128">
        <v>41</v>
      </c>
      <c r="L43" s="128">
        <f>IF(AND(Crop!L42&gt;0,L42&lt;upland_dry!$D$6),Crop!L42+1,IF(K43=upland_dry!$E$6,1,0))</f>
        <v>33</v>
      </c>
      <c r="M43" s="128">
        <v>41</v>
      </c>
      <c r="N43" s="128">
        <f t="shared" si="1"/>
        <v>49</v>
      </c>
      <c r="O43" s="128">
        <v>41</v>
      </c>
      <c r="P43" s="134">
        <v>41</v>
      </c>
      <c r="Q43" s="134">
        <f>IF(AND(Crop!Q42&gt;0,Q42&lt;plant!$D$6),Crop!Q42+1,IF(P43=plant!$E$6,1,0))</f>
        <v>41</v>
      </c>
      <c r="R43" s="134">
        <v>41</v>
      </c>
      <c r="S43" s="134">
        <f t="shared" si="2"/>
        <v>41</v>
      </c>
      <c r="T43" s="134">
        <v>41</v>
      </c>
      <c r="U43" s="149">
        <v>41</v>
      </c>
      <c r="V43" s="149">
        <f>IF(AND(Crop!V42&gt;0,V42&lt;paddy_rain!$D$6),Crop!V42+1,IF(U43=paddy_rain!$E$6,1,0))</f>
        <v>6</v>
      </c>
      <c r="W43" s="149">
        <v>41</v>
      </c>
      <c r="X43" s="149">
        <f t="shared" si="3"/>
        <v>0</v>
      </c>
      <c r="Y43" s="149">
        <v>41</v>
      </c>
      <c r="Z43" s="152">
        <v>41</v>
      </c>
      <c r="AA43" s="152">
        <f>IF(AND(Crop!AA42&gt;0,AA42&lt;upland_rain!$D$6),Crop!AA42+1,IF(Z43=upland_rain!$E$6,1,0))</f>
        <v>3</v>
      </c>
      <c r="AB43" s="152">
        <v>41</v>
      </c>
      <c r="AC43" s="152">
        <f t="shared" si="4"/>
        <v>0</v>
      </c>
      <c r="AD43" s="152">
        <v>41</v>
      </c>
    </row>
    <row r="44" spans="2:30" x14ac:dyDescent="0.25">
      <c r="F44" s="30">
        <v>42</v>
      </c>
      <c r="G44" s="30">
        <f>IF(AND(Crop!G43&gt;0,G43&lt;paddy_Dry!$D$6),Crop!G43+1,IF(F44=paddy_Dry!$E$6,1,0))</f>
        <v>0</v>
      </c>
      <c r="H44" s="30">
        <v>42</v>
      </c>
      <c r="I44" s="30">
        <f t="shared" si="5"/>
        <v>0</v>
      </c>
      <c r="J44" s="30">
        <v>42</v>
      </c>
      <c r="K44" s="128">
        <v>42</v>
      </c>
      <c r="L44" s="128">
        <f>IF(AND(Crop!L43&gt;0,L43&lt;upland_dry!$D$6),Crop!L43+1,IF(K44=upland_dry!$E$6,1,0))</f>
        <v>34</v>
      </c>
      <c r="M44" s="128">
        <v>42</v>
      </c>
      <c r="N44" s="128">
        <f t="shared" si="1"/>
        <v>50</v>
      </c>
      <c r="O44" s="128">
        <v>42</v>
      </c>
      <c r="P44" s="134">
        <v>42</v>
      </c>
      <c r="Q44" s="134">
        <f>IF(AND(Crop!Q43&gt;0,Q43&lt;plant!$D$6),Crop!Q43+1,IF(P44=plant!$E$6,1,0))</f>
        <v>42</v>
      </c>
      <c r="R44" s="134">
        <v>42</v>
      </c>
      <c r="S44" s="134">
        <f t="shared" si="2"/>
        <v>42</v>
      </c>
      <c r="T44" s="134">
        <v>42</v>
      </c>
      <c r="U44" s="149">
        <v>42</v>
      </c>
      <c r="V44" s="149">
        <f>IF(AND(Crop!V43&gt;0,V43&lt;paddy_rain!$D$6),Crop!V43+1,IF(U44=paddy_rain!$E$6,1,0))</f>
        <v>7</v>
      </c>
      <c r="W44" s="149">
        <v>42</v>
      </c>
      <c r="X44" s="149">
        <f t="shared" si="3"/>
        <v>0</v>
      </c>
      <c r="Y44" s="149">
        <v>42</v>
      </c>
      <c r="Z44" s="152">
        <v>42</v>
      </c>
      <c r="AA44" s="152">
        <f>IF(AND(Crop!AA43&gt;0,AA43&lt;upland_rain!$D$6),Crop!AA43+1,IF(Z44=upland_rain!$E$6,1,0))</f>
        <v>4</v>
      </c>
      <c r="AB44" s="152">
        <v>42</v>
      </c>
      <c r="AC44" s="152">
        <f t="shared" si="4"/>
        <v>0</v>
      </c>
      <c r="AD44" s="152">
        <v>42</v>
      </c>
    </row>
    <row r="45" spans="2:30" x14ac:dyDescent="0.25">
      <c r="F45" s="30">
        <v>43</v>
      </c>
      <c r="G45" s="30">
        <f>IF(AND(Crop!G44&gt;0,G44&lt;paddy_Dry!$D$6),Crop!G44+1,IF(F45=paddy_Dry!$E$6,1,0))</f>
        <v>0</v>
      </c>
      <c r="H45" s="30">
        <v>43</v>
      </c>
      <c r="I45" s="30">
        <f t="shared" si="5"/>
        <v>0</v>
      </c>
      <c r="J45" s="30">
        <v>43</v>
      </c>
      <c r="K45" s="128">
        <v>43</v>
      </c>
      <c r="L45" s="128">
        <f>IF(AND(Crop!L44&gt;0,L44&lt;upland_dry!$D$6),Crop!L44+1,IF(K45=upland_dry!$E$6,1,0))</f>
        <v>35</v>
      </c>
      <c r="M45" s="128">
        <v>43</v>
      </c>
      <c r="N45" s="128">
        <f t="shared" si="1"/>
        <v>51</v>
      </c>
      <c r="O45" s="128">
        <v>43</v>
      </c>
      <c r="P45" s="134">
        <v>43</v>
      </c>
      <c r="Q45" s="134">
        <f>IF(AND(Crop!Q44&gt;0,Q44&lt;plant!$D$6),Crop!Q44+1,IF(P45=plant!$E$6,1,0))</f>
        <v>43</v>
      </c>
      <c r="R45" s="134">
        <v>43</v>
      </c>
      <c r="S45" s="134">
        <f t="shared" si="2"/>
        <v>43</v>
      </c>
      <c r="T45" s="134">
        <v>43</v>
      </c>
      <c r="U45" s="149">
        <v>43</v>
      </c>
      <c r="V45" s="149">
        <f>IF(AND(Crop!V44&gt;0,V44&lt;paddy_rain!$D$6),Crop!V44+1,IF(U45=paddy_rain!$E$6,1,0))</f>
        <v>8</v>
      </c>
      <c r="W45" s="149">
        <v>43</v>
      </c>
      <c r="X45" s="149">
        <f t="shared" si="3"/>
        <v>0</v>
      </c>
      <c r="Y45" s="149">
        <v>43</v>
      </c>
      <c r="Z45" s="152">
        <v>43</v>
      </c>
      <c r="AA45" s="152">
        <f>IF(AND(Crop!AA44&gt;0,AA44&lt;upland_rain!$D$6),Crop!AA44+1,IF(Z45=upland_rain!$E$6,1,0))</f>
        <v>5</v>
      </c>
      <c r="AB45" s="152">
        <v>43</v>
      </c>
      <c r="AC45" s="152">
        <f t="shared" si="4"/>
        <v>0</v>
      </c>
      <c r="AD45" s="152">
        <v>43</v>
      </c>
    </row>
    <row r="46" spans="2:30" x14ac:dyDescent="0.25">
      <c r="F46" s="30">
        <v>44</v>
      </c>
      <c r="G46" s="30">
        <f>IF(AND(Crop!G45&gt;0,G45&lt;paddy_Dry!$D$6),Crop!G45+1,IF(F46=paddy_Dry!$E$6,1,0))</f>
        <v>0</v>
      </c>
      <c r="H46" s="30">
        <v>44</v>
      </c>
      <c r="I46" s="30">
        <f t="shared" si="5"/>
        <v>0</v>
      </c>
      <c r="J46" s="30">
        <v>44</v>
      </c>
      <c r="K46" s="128">
        <v>44</v>
      </c>
      <c r="L46" s="128">
        <f>IF(AND(Crop!L45&gt;0,L45&lt;upland_dry!$D$6),Crop!L45+1,IF(K46=upland_dry!$E$6,1,0))</f>
        <v>36</v>
      </c>
      <c r="M46" s="128">
        <v>44</v>
      </c>
      <c r="N46" s="128">
        <f t="shared" si="1"/>
        <v>52</v>
      </c>
      <c r="O46" s="128">
        <v>44</v>
      </c>
      <c r="P46" s="134">
        <v>44</v>
      </c>
      <c r="Q46" s="134">
        <f>IF(AND(Crop!Q45&gt;0,Q45&lt;plant!$D$6),Crop!Q45+1,IF(P46=plant!$E$6,1,0))</f>
        <v>44</v>
      </c>
      <c r="R46" s="134">
        <v>44</v>
      </c>
      <c r="S46" s="134">
        <f t="shared" si="2"/>
        <v>44</v>
      </c>
      <c r="T46" s="134">
        <v>44</v>
      </c>
      <c r="U46" s="149">
        <v>44</v>
      </c>
      <c r="V46" s="149">
        <f>IF(AND(Crop!V45&gt;0,V45&lt;paddy_rain!$D$6),Crop!V45+1,IF(U46=paddy_rain!$E$6,1,0))</f>
        <v>9</v>
      </c>
      <c r="W46" s="149">
        <v>44</v>
      </c>
      <c r="X46" s="149">
        <f t="shared" si="3"/>
        <v>0</v>
      </c>
      <c r="Y46" s="149">
        <v>44</v>
      </c>
      <c r="Z46" s="152">
        <v>44</v>
      </c>
      <c r="AA46" s="152">
        <f>IF(AND(Crop!AA45&gt;0,AA45&lt;upland_rain!$D$6),Crop!AA45+1,IF(Z46=upland_rain!$E$6,1,0))</f>
        <v>6</v>
      </c>
      <c r="AB46" s="152">
        <v>44</v>
      </c>
      <c r="AC46" s="152">
        <f t="shared" si="4"/>
        <v>0</v>
      </c>
      <c r="AD46" s="152">
        <v>44</v>
      </c>
    </row>
    <row r="47" spans="2:30" x14ac:dyDescent="0.25">
      <c r="F47" s="30">
        <v>45</v>
      </c>
      <c r="G47" s="30">
        <f>IF(AND(Crop!G46&gt;0,G46&lt;paddy_Dry!$D$6),Crop!G46+1,IF(F47=paddy_Dry!$E$6,1,0))</f>
        <v>0</v>
      </c>
      <c r="H47" s="30">
        <v>45</v>
      </c>
      <c r="I47" s="30">
        <f t="shared" si="5"/>
        <v>0</v>
      </c>
      <c r="J47" s="30">
        <v>45</v>
      </c>
      <c r="K47" s="128">
        <v>45</v>
      </c>
      <c r="L47" s="128">
        <f>IF(AND(Crop!L46&gt;0,L46&lt;upland_dry!$D$6),Crop!L46+1,IF(K47=upland_dry!$E$6,1,0))</f>
        <v>37</v>
      </c>
      <c r="M47" s="128">
        <v>45</v>
      </c>
      <c r="N47" s="128">
        <f t="shared" si="1"/>
        <v>0</v>
      </c>
      <c r="O47" s="128">
        <v>45</v>
      </c>
      <c r="P47" s="134">
        <v>45</v>
      </c>
      <c r="Q47" s="134">
        <f>IF(AND(Crop!Q46&gt;0,Q46&lt;plant!$D$6),Crop!Q46+1,IF(P47=plant!$E$6,1,0))</f>
        <v>45</v>
      </c>
      <c r="R47" s="134">
        <v>45</v>
      </c>
      <c r="S47" s="134">
        <f t="shared" si="2"/>
        <v>45</v>
      </c>
      <c r="T47" s="134">
        <v>45</v>
      </c>
      <c r="U47" s="149">
        <v>45</v>
      </c>
      <c r="V47" s="149">
        <f>IF(AND(Crop!V46&gt;0,V46&lt;paddy_rain!$D$6),Crop!V46+1,IF(U47=paddy_rain!$E$6,1,0))</f>
        <v>10</v>
      </c>
      <c r="W47" s="149">
        <v>45</v>
      </c>
      <c r="X47" s="149">
        <f t="shared" si="3"/>
        <v>0</v>
      </c>
      <c r="Y47" s="149">
        <v>45</v>
      </c>
      <c r="Z47" s="152">
        <v>45</v>
      </c>
      <c r="AA47" s="152">
        <f>IF(AND(Crop!AA46&gt;0,AA46&lt;upland_rain!$D$6),Crop!AA46+1,IF(Z47=upland_rain!$E$6,1,0))</f>
        <v>7</v>
      </c>
      <c r="AB47" s="152">
        <v>45</v>
      </c>
      <c r="AC47" s="152">
        <f t="shared" si="4"/>
        <v>0</v>
      </c>
      <c r="AD47" s="152">
        <v>45</v>
      </c>
    </row>
    <row r="48" spans="2:30" x14ac:dyDescent="0.25">
      <c r="F48" s="30">
        <v>46</v>
      </c>
      <c r="G48" s="30">
        <f>IF(AND(Crop!G47&gt;0,G47&lt;paddy_Dry!$D$6),Crop!G47+1,IF(F48=paddy_Dry!$E$6,1,0))</f>
        <v>0</v>
      </c>
      <c r="H48" s="30">
        <v>46</v>
      </c>
      <c r="I48" s="30">
        <f t="shared" si="5"/>
        <v>0</v>
      </c>
      <c r="J48" s="30">
        <v>46</v>
      </c>
      <c r="K48" s="128">
        <v>46</v>
      </c>
      <c r="L48" s="128">
        <f>IF(AND(Crop!L47&gt;0,L47&lt;upland_dry!$D$6),Crop!L47+1,IF(K48=upland_dry!$E$6,1,0))</f>
        <v>38</v>
      </c>
      <c r="M48" s="128">
        <v>46</v>
      </c>
      <c r="N48" s="128">
        <f t="shared" si="1"/>
        <v>0</v>
      </c>
      <c r="O48" s="128">
        <v>46</v>
      </c>
      <c r="P48" s="134">
        <v>46</v>
      </c>
      <c r="Q48" s="134">
        <f>IF(AND(Crop!Q47&gt;0,Q47&lt;plant!$D$6),Crop!Q47+1,IF(P48=plant!$E$6,1,0))</f>
        <v>46</v>
      </c>
      <c r="R48" s="134">
        <v>46</v>
      </c>
      <c r="S48" s="134">
        <f t="shared" si="2"/>
        <v>46</v>
      </c>
      <c r="T48" s="134">
        <v>46</v>
      </c>
      <c r="U48" s="149">
        <v>46</v>
      </c>
      <c r="V48" s="149">
        <f>IF(AND(Crop!V47&gt;0,V47&lt;paddy_rain!$D$6),Crop!V47+1,IF(U48=paddy_rain!$E$6,1,0))</f>
        <v>11</v>
      </c>
      <c r="W48" s="149">
        <v>46</v>
      </c>
      <c r="X48" s="149">
        <f t="shared" si="3"/>
        <v>0</v>
      </c>
      <c r="Y48" s="149">
        <v>46</v>
      </c>
      <c r="Z48" s="152">
        <v>46</v>
      </c>
      <c r="AA48" s="152">
        <f>IF(AND(Crop!AA47&gt;0,AA47&lt;upland_rain!$D$6),Crop!AA47+1,IF(Z48=upland_rain!$E$6,1,0))</f>
        <v>8</v>
      </c>
      <c r="AB48" s="152">
        <v>46</v>
      </c>
      <c r="AC48" s="152">
        <f t="shared" si="4"/>
        <v>0</v>
      </c>
      <c r="AD48" s="152">
        <v>46</v>
      </c>
    </row>
    <row r="49" spans="6:30" x14ac:dyDescent="0.25">
      <c r="F49" s="30">
        <v>47</v>
      </c>
      <c r="G49" s="30">
        <f>IF(AND(Crop!G48&gt;0,G48&lt;paddy_Dry!$D$6),Crop!G48+1,IF(F49=paddy_Dry!$E$6,1,0))</f>
        <v>0</v>
      </c>
      <c r="H49" s="30">
        <v>47</v>
      </c>
      <c r="I49" s="30">
        <f t="shared" si="5"/>
        <v>0</v>
      </c>
      <c r="J49" s="30">
        <v>47</v>
      </c>
      <c r="K49" s="128">
        <v>47</v>
      </c>
      <c r="L49" s="128">
        <f>IF(AND(Crop!L48&gt;0,L48&lt;upland_dry!$D$6),Crop!L48+1,IF(K49=upland_dry!$E$6,1,0))</f>
        <v>39</v>
      </c>
      <c r="M49" s="128">
        <v>47</v>
      </c>
      <c r="N49" s="128">
        <f t="shared" si="1"/>
        <v>0</v>
      </c>
      <c r="O49" s="128">
        <v>47</v>
      </c>
      <c r="P49" s="134">
        <v>47</v>
      </c>
      <c r="Q49" s="134">
        <f>IF(AND(Crop!Q48&gt;0,Q48&lt;plant!$D$6),Crop!Q48+1,IF(P49=plant!$E$6,1,0))</f>
        <v>47</v>
      </c>
      <c r="R49" s="134">
        <v>47</v>
      </c>
      <c r="S49" s="134">
        <f t="shared" si="2"/>
        <v>47</v>
      </c>
      <c r="T49" s="134">
        <v>47</v>
      </c>
      <c r="U49" s="149">
        <v>47</v>
      </c>
      <c r="V49" s="149">
        <f>IF(AND(Crop!V48&gt;0,V48&lt;paddy_rain!$D$6),Crop!V48+1,IF(U49=paddy_rain!$E$6,1,0))</f>
        <v>12</v>
      </c>
      <c r="W49" s="149">
        <v>47</v>
      </c>
      <c r="X49" s="149">
        <f t="shared" si="3"/>
        <v>0</v>
      </c>
      <c r="Y49" s="149">
        <v>47</v>
      </c>
      <c r="Z49" s="152">
        <v>47</v>
      </c>
      <c r="AA49" s="152">
        <f>IF(AND(Crop!AA48&gt;0,AA48&lt;upland_rain!$D$6),Crop!AA48+1,IF(Z49=upland_rain!$E$6,1,0))</f>
        <v>9</v>
      </c>
      <c r="AB49" s="152">
        <v>47</v>
      </c>
      <c r="AC49" s="152">
        <f t="shared" si="4"/>
        <v>0</v>
      </c>
      <c r="AD49" s="152">
        <v>47</v>
      </c>
    </row>
    <row r="50" spans="6:30" x14ac:dyDescent="0.25">
      <c r="F50" s="30">
        <v>48</v>
      </c>
      <c r="G50" s="30">
        <f>IF(AND(Crop!G49&gt;0,G49&lt;paddy_Dry!$D$6),Crop!G49+1,IF(F50=paddy_Dry!$E$6,1,0))</f>
        <v>0</v>
      </c>
      <c r="H50" s="30">
        <v>48</v>
      </c>
      <c r="I50" s="30">
        <f t="shared" si="5"/>
        <v>0</v>
      </c>
      <c r="J50" s="30">
        <v>48</v>
      </c>
      <c r="K50" s="128">
        <v>48</v>
      </c>
      <c r="L50" s="128">
        <f>IF(AND(Crop!L49&gt;0,L49&lt;upland_dry!$D$6),Crop!L49+1,IF(K50=upland_dry!$E$6,1,0))</f>
        <v>40</v>
      </c>
      <c r="M50" s="128">
        <v>48</v>
      </c>
      <c r="N50" s="128">
        <f t="shared" si="1"/>
        <v>0</v>
      </c>
      <c r="O50" s="128">
        <v>48</v>
      </c>
      <c r="P50" s="134">
        <v>48</v>
      </c>
      <c r="Q50" s="134">
        <f>IF(AND(Crop!Q49&gt;0,Q49&lt;plant!$D$6),Crop!Q49+1,IF(P50=plant!$E$6,1,0))</f>
        <v>48</v>
      </c>
      <c r="R50" s="134">
        <v>48</v>
      </c>
      <c r="S50" s="134">
        <f t="shared" si="2"/>
        <v>48</v>
      </c>
      <c r="T50" s="134">
        <v>48</v>
      </c>
      <c r="U50" s="149">
        <v>48</v>
      </c>
      <c r="V50" s="149">
        <f>IF(AND(Crop!V49&gt;0,V49&lt;paddy_rain!$D$6),Crop!V49+1,IF(U50=paddy_rain!$E$6,1,0))</f>
        <v>13</v>
      </c>
      <c r="W50" s="149">
        <v>48</v>
      </c>
      <c r="X50" s="149">
        <f t="shared" si="3"/>
        <v>0</v>
      </c>
      <c r="Y50" s="149">
        <v>48</v>
      </c>
      <c r="Z50" s="152">
        <v>48</v>
      </c>
      <c r="AA50" s="152">
        <f>IF(AND(Crop!AA49&gt;0,AA49&lt;upland_rain!$D$6),Crop!AA49+1,IF(Z50=upland_rain!$E$6,1,0))</f>
        <v>10</v>
      </c>
      <c r="AB50" s="152">
        <v>48</v>
      </c>
      <c r="AC50" s="152">
        <f t="shared" si="4"/>
        <v>0</v>
      </c>
      <c r="AD50" s="152">
        <v>48</v>
      </c>
    </row>
    <row r="51" spans="6:30" x14ac:dyDescent="0.25">
      <c r="F51" s="30">
        <v>49</v>
      </c>
      <c r="G51" s="30">
        <f>IF(AND(Crop!G50&gt;0,G50&lt;paddy_Dry!$D$6),Crop!G50+1,IF(F51=paddy_Dry!$E$6,1,0))</f>
        <v>0</v>
      </c>
      <c r="H51" s="30">
        <v>49</v>
      </c>
      <c r="I51" s="30">
        <f t="shared" si="5"/>
        <v>0</v>
      </c>
      <c r="J51" s="30">
        <v>49</v>
      </c>
      <c r="K51" s="128">
        <v>49</v>
      </c>
      <c r="L51" s="128">
        <f>IF(AND(Crop!L50&gt;0,L50&lt;upland_dry!$D$6),Crop!L50+1,IF(K51=upland_dry!$E$6,1,0))</f>
        <v>41</v>
      </c>
      <c r="M51" s="128">
        <v>49</v>
      </c>
      <c r="N51" s="128">
        <f t="shared" si="1"/>
        <v>0</v>
      </c>
      <c r="O51" s="128">
        <v>49</v>
      </c>
      <c r="P51" s="134">
        <v>49</v>
      </c>
      <c r="Q51" s="134">
        <f>IF(AND(Crop!Q50&gt;0,Q50&lt;plant!$D$6),Crop!Q50+1,IF(P51=plant!$E$6,1,0))</f>
        <v>49</v>
      </c>
      <c r="R51" s="134">
        <v>49</v>
      </c>
      <c r="S51" s="134">
        <f t="shared" si="2"/>
        <v>49</v>
      </c>
      <c r="T51" s="134">
        <v>49</v>
      </c>
      <c r="U51" s="149">
        <v>49</v>
      </c>
      <c r="V51" s="149">
        <f>IF(AND(Crop!V50&gt;0,V50&lt;paddy_rain!$D$6),Crop!V50+1,IF(U51=paddy_rain!$E$6,1,0))</f>
        <v>0</v>
      </c>
      <c r="W51" s="149">
        <v>49</v>
      </c>
      <c r="X51" s="149">
        <f t="shared" si="3"/>
        <v>0</v>
      </c>
      <c r="Y51" s="149">
        <v>49</v>
      </c>
      <c r="Z51" s="152">
        <v>49</v>
      </c>
      <c r="AA51" s="152">
        <f>IF(AND(Crop!AA50&gt;0,AA50&lt;upland_rain!$D$6),Crop!AA50+1,IF(Z51=upland_rain!$E$6,1,0))</f>
        <v>11</v>
      </c>
      <c r="AB51" s="152">
        <v>49</v>
      </c>
      <c r="AC51" s="152">
        <f t="shared" si="4"/>
        <v>0</v>
      </c>
      <c r="AD51" s="152">
        <v>49</v>
      </c>
    </row>
    <row r="52" spans="6:30" x14ac:dyDescent="0.25">
      <c r="F52" s="30">
        <v>50</v>
      </c>
      <c r="G52" s="30">
        <f>IF(AND(Crop!G51&gt;0,G51&lt;paddy_Dry!$D$6),Crop!G51+1,IF(F52=paddy_Dry!$E$6,1,0))</f>
        <v>0</v>
      </c>
      <c r="H52" s="30">
        <v>50</v>
      </c>
      <c r="I52" s="30">
        <f t="shared" si="5"/>
        <v>0</v>
      </c>
      <c r="J52" s="30">
        <v>50</v>
      </c>
      <c r="K52" s="128">
        <v>50</v>
      </c>
      <c r="L52" s="128">
        <f>IF(AND(Crop!L51&gt;0,L51&lt;upland_dry!$D$6),Crop!L51+1,IF(K52=upland_dry!$E$6,1,0))</f>
        <v>42</v>
      </c>
      <c r="M52" s="128">
        <v>50</v>
      </c>
      <c r="N52" s="128">
        <f t="shared" si="1"/>
        <v>0</v>
      </c>
      <c r="O52" s="128">
        <v>50</v>
      </c>
      <c r="P52" s="134">
        <v>50</v>
      </c>
      <c r="Q52" s="134">
        <f>IF(AND(Crop!Q51&gt;0,Q51&lt;plant!$D$6),Crop!Q51+1,IF(P52=plant!$E$6,1,0))</f>
        <v>50</v>
      </c>
      <c r="R52" s="134">
        <v>50</v>
      </c>
      <c r="S52" s="134">
        <f t="shared" si="2"/>
        <v>50</v>
      </c>
      <c r="T52" s="134">
        <v>50</v>
      </c>
      <c r="U52" s="149">
        <v>50</v>
      </c>
      <c r="V52" s="149">
        <f>IF(AND(Crop!V51&gt;0,V51&lt;paddy_rain!$D$6),Crop!V51+1,IF(U52=paddy_rain!$E$6,1,0))</f>
        <v>0</v>
      </c>
      <c r="W52" s="149">
        <v>50</v>
      </c>
      <c r="X52" s="149">
        <f t="shared" si="3"/>
        <v>0</v>
      </c>
      <c r="Y52" s="149">
        <v>50</v>
      </c>
      <c r="Z52" s="152">
        <v>50</v>
      </c>
      <c r="AA52" s="152">
        <f>IF(AND(Crop!AA51&gt;0,AA51&lt;upland_rain!$D$6),Crop!AA51+1,IF(Z52=upland_rain!$E$6,1,0))</f>
        <v>0</v>
      </c>
      <c r="AB52" s="152">
        <v>50</v>
      </c>
      <c r="AC52" s="152">
        <f t="shared" si="4"/>
        <v>0</v>
      </c>
      <c r="AD52" s="152">
        <v>50</v>
      </c>
    </row>
    <row r="53" spans="6:30" x14ac:dyDescent="0.25">
      <c r="F53" s="30">
        <v>51</v>
      </c>
      <c r="G53" s="30">
        <f>IF(AND(Crop!G52&gt;0,G52&lt;paddy_Dry!$D$6),Crop!G52+1,IF(F53=paddy_Dry!$E$6,1,0))</f>
        <v>0</v>
      </c>
      <c r="H53" s="30">
        <v>51</v>
      </c>
      <c r="I53" s="30">
        <f t="shared" si="5"/>
        <v>0</v>
      </c>
      <c r="J53" s="30">
        <v>51</v>
      </c>
      <c r="K53" s="128">
        <v>51</v>
      </c>
      <c r="L53" s="128">
        <f>IF(AND(Crop!L52&gt;0,L52&lt;upland_dry!$D$6),Crop!L52+1,IF(K53=upland_dry!$E$6,1,0))</f>
        <v>43</v>
      </c>
      <c r="M53" s="128">
        <v>51</v>
      </c>
      <c r="N53" s="128">
        <f t="shared" si="1"/>
        <v>0</v>
      </c>
      <c r="O53" s="128">
        <v>51</v>
      </c>
      <c r="P53" s="134">
        <v>51</v>
      </c>
      <c r="Q53" s="134">
        <f>IF(AND(Crop!Q52&gt;0,Q52&lt;plant!$D$6),Crop!Q52+1,IF(P53=plant!$E$6,1,0))</f>
        <v>51</v>
      </c>
      <c r="R53" s="134">
        <v>51</v>
      </c>
      <c r="S53" s="134">
        <f t="shared" si="2"/>
        <v>51</v>
      </c>
      <c r="T53" s="134">
        <v>51</v>
      </c>
      <c r="U53" s="149">
        <v>51</v>
      </c>
      <c r="V53" s="149">
        <f>IF(AND(Crop!V52&gt;0,V52&lt;paddy_rain!$D$6),Crop!V52+1,IF(U53=paddy_rain!$E$6,1,0))</f>
        <v>0</v>
      </c>
      <c r="W53" s="149">
        <v>51</v>
      </c>
      <c r="X53" s="149">
        <f t="shared" si="3"/>
        <v>0</v>
      </c>
      <c r="Y53" s="149">
        <v>51</v>
      </c>
      <c r="Z53" s="152">
        <v>51</v>
      </c>
      <c r="AA53" s="152">
        <f>IF(AND(Crop!AA52&gt;0,AA52&lt;upland_rain!$D$6),Crop!AA52+1,IF(Z53=upland_rain!$E$6,1,0))</f>
        <v>0</v>
      </c>
      <c r="AB53" s="152">
        <v>51</v>
      </c>
      <c r="AC53" s="152">
        <f t="shared" si="4"/>
        <v>0</v>
      </c>
      <c r="AD53" s="152">
        <v>51</v>
      </c>
    </row>
    <row r="54" spans="6:30" x14ac:dyDescent="0.25">
      <c r="F54" s="30">
        <v>52</v>
      </c>
      <c r="G54" s="30">
        <f>IF(AND(Crop!G53&gt;0,G53&lt;paddy_Dry!$D$6),Crop!G53+1,IF(F54=paddy_Dry!$E$6,1,0))</f>
        <v>0</v>
      </c>
      <c r="H54" s="30">
        <v>52</v>
      </c>
      <c r="I54" s="30">
        <f t="shared" si="5"/>
        <v>0</v>
      </c>
      <c r="J54" s="30">
        <v>52</v>
      </c>
      <c r="K54" s="128">
        <v>52</v>
      </c>
      <c r="L54" s="128">
        <f>IF(AND(Crop!L53&gt;0,L53&lt;upland_dry!$D$6),Crop!L53+1,IF(K54=upland_dry!$E$6,1,0))</f>
        <v>44</v>
      </c>
      <c r="M54" s="128">
        <v>52</v>
      </c>
      <c r="N54" s="128">
        <f t="shared" si="1"/>
        <v>0</v>
      </c>
      <c r="O54" s="128">
        <v>52</v>
      </c>
      <c r="P54" s="134">
        <v>52</v>
      </c>
      <c r="Q54" s="134">
        <f>IF(AND(Crop!Q53&gt;0,Q53&lt;plant!$D$6),Crop!Q53+1,IF(P54=plant!$E$6,1,0))</f>
        <v>52</v>
      </c>
      <c r="R54" s="134">
        <v>52</v>
      </c>
      <c r="S54" s="134">
        <f t="shared" si="2"/>
        <v>52</v>
      </c>
      <c r="T54" s="134">
        <v>52</v>
      </c>
      <c r="U54" s="149">
        <v>52</v>
      </c>
      <c r="V54" s="149">
        <f>IF(AND(Crop!V53&gt;0,V53&lt;paddy_rain!$D$6),Crop!V53+1,IF(U54=paddy_rain!$E$6,1,0))</f>
        <v>0</v>
      </c>
      <c r="W54" s="149">
        <v>52</v>
      </c>
      <c r="X54" s="149">
        <f t="shared" si="3"/>
        <v>0</v>
      </c>
      <c r="Y54" s="149">
        <v>52</v>
      </c>
      <c r="Z54" s="152">
        <v>52</v>
      </c>
      <c r="AA54" s="152">
        <f>IF(AND(Crop!AA53&gt;0,AA53&lt;upland_rain!$D$6),Crop!AA53+1,IF(Z54=upland_rain!$E$6,1,0))</f>
        <v>0</v>
      </c>
      <c r="AB54" s="152">
        <v>52</v>
      </c>
      <c r="AC54" s="152">
        <f t="shared" si="4"/>
        <v>0</v>
      </c>
      <c r="AD54" s="152">
        <v>52</v>
      </c>
    </row>
    <row r="55" spans="6:30" x14ac:dyDescent="0.25">
      <c r="F55" s="30">
        <v>1</v>
      </c>
      <c r="G55" s="30">
        <f>IF(AND(Crop!G54&gt;0,G54&lt;paddy_Dry!$D$6),Crop!G54+1,IF(F55=paddy_Dry!$E$6,1,0))</f>
        <v>0</v>
      </c>
      <c r="H55" s="30">
        <v>1</v>
      </c>
      <c r="I55" s="30">
        <f t="shared" si="5"/>
        <v>4</v>
      </c>
      <c r="J55" s="30">
        <v>1</v>
      </c>
      <c r="K55" s="128">
        <v>1</v>
      </c>
      <c r="L55" s="128">
        <f>IF(AND(Crop!L54&gt;0,L54&lt;upland_dry!$D$6),Crop!L54+1,IF(K55=upland_dry!$E$6,1,0))</f>
        <v>0</v>
      </c>
      <c r="M55" s="128">
        <v>1</v>
      </c>
      <c r="N55" s="128">
        <f t="shared" si="1"/>
        <v>9</v>
      </c>
      <c r="O55" s="128">
        <v>1</v>
      </c>
      <c r="P55" s="134">
        <v>1</v>
      </c>
      <c r="Q55" s="134">
        <f>IF(AND(Crop!Q54&gt;0,Q54&lt;plant!$D$6),Crop!Q54+1,IF(P55=plant!$E$6,1,0))</f>
        <v>1</v>
      </c>
      <c r="R55" s="134">
        <v>1</v>
      </c>
      <c r="S55" s="134">
        <f t="shared" si="2"/>
        <v>1</v>
      </c>
      <c r="T55" s="134">
        <v>1</v>
      </c>
      <c r="U55" s="149">
        <v>1</v>
      </c>
      <c r="V55" s="149">
        <f>IF(AND(Crop!V54&gt;0,V54&lt;paddy_rain!$D$6),Crop!V54+1,IF(U55=paddy_rain!$E$6,1,0))</f>
        <v>0</v>
      </c>
      <c r="W55" s="149">
        <v>1</v>
      </c>
      <c r="X55" s="149">
        <f t="shared" si="3"/>
        <v>36</v>
      </c>
      <c r="Y55" s="149">
        <v>1</v>
      </c>
      <c r="Z55" s="152">
        <v>1</v>
      </c>
      <c r="AA55" s="152">
        <f>IF(AND(Crop!AA54&gt;0,AA54&lt;upland_rain!$D$6),Crop!AA54+1,IF(Z55=upland_rain!$E$6,1,0))</f>
        <v>0</v>
      </c>
      <c r="AB55" s="152">
        <v>1</v>
      </c>
      <c r="AC55" s="152">
        <f t="shared" si="4"/>
        <v>39</v>
      </c>
      <c r="AD55" s="152">
        <v>1</v>
      </c>
    </row>
    <row r="56" spans="6:30" x14ac:dyDescent="0.25">
      <c r="F56" s="30">
        <v>2</v>
      </c>
      <c r="G56" s="30">
        <f>IF(AND(Crop!G55&gt;0,G55&lt;paddy_Dry!$D$6),Crop!G55+1,IF(F56=paddy_Dry!$E$6,1,0))</f>
        <v>0</v>
      </c>
      <c r="H56" s="30">
        <v>2</v>
      </c>
      <c r="I56" s="30">
        <f t="shared" si="5"/>
        <v>5</v>
      </c>
      <c r="J56" s="30">
        <v>2</v>
      </c>
      <c r="K56" s="128">
        <v>2</v>
      </c>
      <c r="L56" s="128">
        <f>IF(AND(Crop!L55&gt;0,L55&lt;upland_dry!$D$6),Crop!L55+1,IF(K56=upland_dry!$E$6,1,0))</f>
        <v>0</v>
      </c>
      <c r="M56" s="128">
        <v>2</v>
      </c>
      <c r="N56" s="128">
        <f t="shared" si="1"/>
        <v>10</v>
      </c>
      <c r="O56" s="128">
        <v>2</v>
      </c>
      <c r="P56" s="134">
        <v>2</v>
      </c>
      <c r="Q56" s="134">
        <f>IF(AND(Crop!Q55&gt;0,Q55&lt;plant!$D$6),Crop!Q55+1,IF(P56=plant!$E$6,1,0))</f>
        <v>2</v>
      </c>
      <c r="R56" s="134">
        <v>2</v>
      </c>
      <c r="S56" s="134">
        <f t="shared" si="2"/>
        <v>2</v>
      </c>
      <c r="T56" s="134">
        <v>2</v>
      </c>
      <c r="U56" s="149">
        <v>2</v>
      </c>
      <c r="V56" s="149">
        <f>IF(AND(Crop!V55&gt;0,V55&lt;paddy_rain!$D$6),Crop!V55+1,IF(U56=paddy_rain!$E$6,1,0))</f>
        <v>0</v>
      </c>
      <c r="W56" s="149">
        <v>2</v>
      </c>
      <c r="X56" s="149">
        <f t="shared" si="3"/>
        <v>37</v>
      </c>
      <c r="Y56" s="149">
        <v>2</v>
      </c>
      <c r="Z56" s="152">
        <v>2</v>
      </c>
      <c r="AA56" s="152">
        <f>IF(AND(Crop!AA55&gt;0,AA55&lt;upland_rain!$D$6),Crop!AA55+1,IF(Z56=upland_rain!$E$6,1,0))</f>
        <v>0</v>
      </c>
      <c r="AB56" s="152">
        <v>2</v>
      </c>
      <c r="AC56" s="152">
        <f t="shared" si="4"/>
        <v>40</v>
      </c>
      <c r="AD56" s="152">
        <v>2</v>
      </c>
    </row>
    <row r="57" spans="6:30" x14ac:dyDescent="0.25">
      <c r="F57" s="30">
        <v>3</v>
      </c>
      <c r="G57" s="30">
        <f>IF(AND(Crop!G56&gt;0,G56&lt;paddy_Dry!$D$6),Crop!G56+1,IF(F57=paddy_Dry!$E$6,1,0))</f>
        <v>0</v>
      </c>
      <c r="H57" s="30">
        <v>3</v>
      </c>
      <c r="I57" s="30">
        <f t="shared" si="5"/>
        <v>6</v>
      </c>
      <c r="J57" s="30">
        <v>3</v>
      </c>
      <c r="K57" s="128">
        <v>3</v>
      </c>
      <c r="L57" s="128">
        <f>IF(AND(Crop!L56&gt;0,L56&lt;upland_dry!$D$6),Crop!L56+1,IF(K57=upland_dry!$E$6,1,0))</f>
        <v>0</v>
      </c>
      <c r="M57" s="128">
        <v>3</v>
      </c>
      <c r="N57" s="128">
        <f t="shared" si="1"/>
        <v>11</v>
      </c>
      <c r="O57" s="128">
        <v>3</v>
      </c>
      <c r="P57" s="134">
        <v>3</v>
      </c>
      <c r="Q57" s="134">
        <f>IF(AND(Crop!Q56&gt;0,Q56&lt;plant!$D$6),Crop!Q56+1,IF(P57=plant!$E$6,1,0))</f>
        <v>3</v>
      </c>
      <c r="R57" s="134">
        <v>3</v>
      </c>
      <c r="S57" s="134">
        <f t="shared" si="2"/>
        <v>3</v>
      </c>
      <c r="T57" s="134">
        <v>3</v>
      </c>
      <c r="U57" s="149">
        <v>3</v>
      </c>
      <c r="V57" s="149">
        <f>IF(AND(Crop!V56&gt;0,V56&lt;paddy_rain!$D$6),Crop!V56+1,IF(U57=paddy_rain!$E$6,1,0))</f>
        <v>0</v>
      </c>
      <c r="W57" s="149">
        <v>3</v>
      </c>
      <c r="X57" s="149">
        <f t="shared" si="3"/>
        <v>38</v>
      </c>
      <c r="Y57" s="149">
        <v>3</v>
      </c>
      <c r="Z57" s="152">
        <v>3</v>
      </c>
      <c r="AA57" s="152">
        <f>IF(AND(Crop!AA56&gt;0,AA56&lt;upland_rain!$D$6),Crop!AA56+1,IF(Z57=upland_rain!$E$6,1,0))</f>
        <v>0</v>
      </c>
      <c r="AB57" s="152">
        <v>3</v>
      </c>
      <c r="AC57" s="152">
        <f t="shared" si="4"/>
        <v>41</v>
      </c>
      <c r="AD57" s="152">
        <v>3</v>
      </c>
    </row>
    <row r="58" spans="6:30" x14ac:dyDescent="0.25">
      <c r="F58" s="30">
        <v>4</v>
      </c>
      <c r="G58" s="30">
        <f>IF(AND(Crop!G57&gt;0,G57&lt;paddy_Dry!$D$6),Crop!G57+1,IF(F58=paddy_Dry!$E$6,1,0))</f>
        <v>1</v>
      </c>
      <c r="H58" s="30">
        <v>4</v>
      </c>
      <c r="I58" s="30">
        <f t="shared" si="5"/>
        <v>7</v>
      </c>
      <c r="J58" s="30">
        <v>4</v>
      </c>
      <c r="K58" s="128">
        <v>4</v>
      </c>
      <c r="L58" s="128">
        <f>IF(AND(Crop!L57&gt;0,L57&lt;upland_dry!$D$6),Crop!L57+1,IF(K58=upland_dry!$E$6,1,0))</f>
        <v>0</v>
      </c>
      <c r="M58" s="128">
        <v>4</v>
      </c>
      <c r="N58" s="128">
        <f t="shared" si="1"/>
        <v>12</v>
      </c>
      <c r="O58" s="128">
        <v>4</v>
      </c>
      <c r="P58" s="134">
        <v>4</v>
      </c>
      <c r="Q58" s="134">
        <f>IF(AND(Crop!Q57&gt;0,Q57&lt;plant!$D$6),Crop!Q57+1,IF(P58=plant!$E$6,1,0))</f>
        <v>4</v>
      </c>
      <c r="R58" s="134">
        <v>4</v>
      </c>
      <c r="S58" s="134">
        <f t="shared" si="2"/>
        <v>4</v>
      </c>
      <c r="T58" s="134">
        <v>4</v>
      </c>
      <c r="U58" s="149">
        <v>4</v>
      </c>
      <c r="V58" s="149">
        <f>IF(AND(Crop!V57&gt;0,V57&lt;paddy_rain!$D$6),Crop!V57+1,IF(U58=paddy_rain!$E$6,1,0))</f>
        <v>0</v>
      </c>
      <c r="W58" s="149">
        <v>4</v>
      </c>
      <c r="X58" s="149">
        <f t="shared" si="3"/>
        <v>39</v>
      </c>
      <c r="Y58" s="149">
        <v>4</v>
      </c>
      <c r="Z58" s="152">
        <v>4</v>
      </c>
      <c r="AA58" s="152">
        <f>IF(AND(Crop!AA57&gt;0,AA57&lt;upland_rain!$D$6),Crop!AA57+1,IF(Z58=upland_rain!$E$6,1,0))</f>
        <v>0</v>
      </c>
      <c r="AB58" s="152">
        <v>4</v>
      </c>
      <c r="AC58" s="152">
        <f t="shared" si="4"/>
        <v>42</v>
      </c>
      <c r="AD58" s="152">
        <v>4</v>
      </c>
    </row>
    <row r="59" spans="6:30" x14ac:dyDescent="0.25">
      <c r="F59" s="30">
        <v>5</v>
      </c>
      <c r="G59" s="30">
        <f>IF(AND(Crop!G58&gt;0,G58&lt;paddy_Dry!$D$6),Crop!G58+1,IF(F59=paddy_Dry!$E$6,1,0))</f>
        <v>2</v>
      </c>
      <c r="H59" s="30">
        <v>5</v>
      </c>
      <c r="I59" s="30">
        <f t="shared" si="5"/>
        <v>8</v>
      </c>
      <c r="J59" s="30">
        <v>5</v>
      </c>
      <c r="K59" s="128">
        <v>5</v>
      </c>
      <c r="L59" s="128">
        <f>IF(AND(Crop!L58&gt;0,L58&lt;upland_dry!$D$6),Crop!L58+1,IF(K59=upland_dry!$E$6,1,0))</f>
        <v>0</v>
      </c>
      <c r="M59" s="128">
        <v>5</v>
      </c>
      <c r="N59" s="128">
        <f t="shared" si="1"/>
        <v>13</v>
      </c>
      <c r="O59" s="128">
        <v>5</v>
      </c>
      <c r="P59" s="134">
        <v>5</v>
      </c>
      <c r="Q59" s="134">
        <f>IF(AND(Crop!Q58&gt;0,Q58&lt;plant!$D$6),Crop!Q58+1,IF(P59=plant!$E$6,1,0))</f>
        <v>5</v>
      </c>
      <c r="R59" s="134">
        <v>5</v>
      </c>
      <c r="S59" s="134">
        <f t="shared" si="2"/>
        <v>5</v>
      </c>
      <c r="T59" s="134">
        <v>5</v>
      </c>
      <c r="U59" s="149">
        <v>5</v>
      </c>
      <c r="V59" s="149">
        <f>IF(AND(Crop!V58&gt;0,V58&lt;paddy_rain!$D$6),Crop!V58+1,IF(U59=paddy_rain!$E$6,1,0))</f>
        <v>0</v>
      </c>
      <c r="W59" s="149">
        <v>5</v>
      </c>
      <c r="X59" s="149">
        <f t="shared" si="3"/>
        <v>40</v>
      </c>
      <c r="Y59" s="149">
        <v>5</v>
      </c>
      <c r="Z59" s="152">
        <v>5</v>
      </c>
      <c r="AA59" s="152">
        <f>IF(AND(Crop!AA58&gt;0,AA58&lt;upland_rain!$D$6),Crop!AA58+1,IF(Z59=upland_rain!$E$6,1,0))</f>
        <v>0</v>
      </c>
      <c r="AB59" s="152">
        <v>5</v>
      </c>
      <c r="AC59" s="152">
        <f t="shared" si="4"/>
        <v>43</v>
      </c>
      <c r="AD59" s="152">
        <v>5</v>
      </c>
    </row>
    <row r="60" spans="6:30" x14ac:dyDescent="0.25">
      <c r="F60" s="30">
        <v>6</v>
      </c>
      <c r="G60" s="30">
        <f>IF(AND(Crop!G59&gt;0,G59&lt;paddy_Dry!$D$6),Crop!G59+1,IF(F60=paddy_Dry!$E$6,1,0))</f>
        <v>3</v>
      </c>
      <c r="H60" s="30">
        <v>6</v>
      </c>
      <c r="I60" s="30">
        <f t="shared" si="5"/>
        <v>9</v>
      </c>
      <c r="J60" s="30">
        <v>6</v>
      </c>
      <c r="K60" s="128">
        <v>6</v>
      </c>
      <c r="L60" s="128">
        <f>IF(AND(Crop!L59&gt;0,L59&lt;upland_dry!$D$6),Crop!L59+1,IF(K60=upland_dry!$E$6,1,0))</f>
        <v>0</v>
      </c>
      <c r="M60" s="128">
        <v>6</v>
      </c>
      <c r="N60" s="128">
        <f t="shared" si="1"/>
        <v>14</v>
      </c>
      <c r="O60" s="128">
        <v>6</v>
      </c>
      <c r="P60" s="134">
        <v>6</v>
      </c>
      <c r="Q60" s="134">
        <f>IF(AND(Crop!Q59&gt;0,Q59&lt;plant!$D$6),Crop!Q59+1,IF(P60=plant!$E$6,1,0))</f>
        <v>6</v>
      </c>
      <c r="R60" s="134">
        <v>6</v>
      </c>
      <c r="S60" s="134">
        <f t="shared" si="2"/>
        <v>6</v>
      </c>
      <c r="T60" s="134">
        <v>6</v>
      </c>
      <c r="U60" s="149">
        <v>6</v>
      </c>
      <c r="V60" s="149">
        <f>IF(AND(Crop!V59&gt;0,V59&lt;paddy_rain!$D$6),Crop!V59+1,IF(U60=paddy_rain!$E$6,1,0))</f>
        <v>0</v>
      </c>
      <c r="W60" s="149">
        <v>6</v>
      </c>
      <c r="X60" s="149">
        <f t="shared" si="3"/>
        <v>41</v>
      </c>
      <c r="Y60" s="149">
        <v>6</v>
      </c>
      <c r="Z60" s="152">
        <v>6</v>
      </c>
      <c r="AA60" s="152">
        <f>IF(AND(Crop!AA59&gt;0,AA59&lt;upland_rain!$D$6),Crop!AA59+1,IF(Z60=upland_rain!$E$6,1,0))</f>
        <v>0</v>
      </c>
      <c r="AB60" s="152">
        <v>6</v>
      </c>
      <c r="AC60" s="152">
        <f t="shared" si="4"/>
        <v>44</v>
      </c>
      <c r="AD60" s="152">
        <v>6</v>
      </c>
    </row>
    <row r="61" spans="6:30" x14ac:dyDescent="0.25">
      <c r="F61" s="30">
        <v>7</v>
      </c>
      <c r="G61" s="30">
        <f>IF(AND(Crop!G60&gt;0,G60&lt;paddy_Dry!$D$6),Crop!G60+1,IF(F61=paddy_Dry!$E$6,1,0))</f>
        <v>4</v>
      </c>
      <c r="H61" s="30">
        <v>7</v>
      </c>
      <c r="I61" s="30">
        <f t="shared" si="5"/>
        <v>10</v>
      </c>
      <c r="J61" s="30">
        <v>7</v>
      </c>
      <c r="K61" s="128">
        <v>7</v>
      </c>
      <c r="L61" s="128">
        <f>IF(AND(Crop!L60&gt;0,L60&lt;upland_dry!$D$6),Crop!L60+1,IF(K61=upland_dry!$E$6,1,0))</f>
        <v>0</v>
      </c>
      <c r="M61" s="128">
        <v>7</v>
      </c>
      <c r="N61" s="128">
        <f t="shared" si="1"/>
        <v>15</v>
      </c>
      <c r="O61" s="128">
        <v>7</v>
      </c>
      <c r="P61" s="134">
        <v>7</v>
      </c>
      <c r="Q61" s="134">
        <f>IF(AND(Crop!Q60&gt;0,Q60&lt;plant!$D$6),Crop!Q60+1,IF(P61=plant!$E$6,1,0))</f>
        <v>7</v>
      </c>
      <c r="R61" s="134">
        <v>7</v>
      </c>
      <c r="S61" s="134">
        <f t="shared" si="2"/>
        <v>7</v>
      </c>
      <c r="T61" s="134">
        <v>7</v>
      </c>
      <c r="U61" s="149">
        <v>7</v>
      </c>
      <c r="V61" s="149">
        <f>IF(AND(Crop!V60&gt;0,V60&lt;paddy_rain!$D$6),Crop!V60+1,IF(U61=paddy_rain!$E$6,1,0))</f>
        <v>0</v>
      </c>
      <c r="W61" s="149">
        <v>7</v>
      </c>
      <c r="X61" s="149">
        <f t="shared" si="3"/>
        <v>42</v>
      </c>
      <c r="Y61" s="149">
        <v>7</v>
      </c>
      <c r="Z61" s="152">
        <v>7</v>
      </c>
      <c r="AA61" s="152">
        <f>IF(AND(Crop!AA60&gt;0,AA60&lt;upland_rain!$D$6),Crop!AA60+1,IF(Z61=upland_rain!$E$6,1,0))</f>
        <v>0</v>
      </c>
      <c r="AB61" s="152">
        <v>7</v>
      </c>
      <c r="AC61" s="152">
        <f t="shared" si="4"/>
        <v>45</v>
      </c>
      <c r="AD61" s="152">
        <v>7</v>
      </c>
    </row>
    <row r="62" spans="6:30" x14ac:dyDescent="0.25">
      <c r="F62" s="30">
        <v>8</v>
      </c>
      <c r="G62" s="30">
        <f>IF(AND(Crop!G61&gt;0,G61&lt;paddy_Dry!$D$6),Crop!G61+1,IF(F62=paddy_Dry!$E$6,1,0))</f>
        <v>5</v>
      </c>
      <c r="H62" s="30">
        <v>8</v>
      </c>
      <c r="I62" s="30">
        <f t="shared" si="5"/>
        <v>11</v>
      </c>
      <c r="J62" s="30">
        <v>8</v>
      </c>
      <c r="K62" s="128">
        <v>8</v>
      </c>
      <c r="L62" s="128">
        <f>IF(AND(Crop!L61&gt;0,L61&lt;upland_dry!$D$6),Crop!L61+1,IF(K62=upland_dry!$E$6,1,0))</f>
        <v>0</v>
      </c>
      <c r="M62" s="128">
        <v>8</v>
      </c>
      <c r="N62" s="128">
        <f t="shared" si="1"/>
        <v>16</v>
      </c>
      <c r="O62" s="128">
        <v>8</v>
      </c>
      <c r="P62" s="134">
        <v>8</v>
      </c>
      <c r="Q62" s="134">
        <f>IF(AND(Crop!Q61&gt;0,Q61&lt;plant!$D$6),Crop!Q61+1,IF(P62=plant!$E$6,1,0))</f>
        <v>8</v>
      </c>
      <c r="R62" s="134">
        <v>8</v>
      </c>
      <c r="S62" s="134">
        <f t="shared" si="2"/>
        <v>8</v>
      </c>
      <c r="T62" s="134">
        <v>8</v>
      </c>
      <c r="U62" s="149">
        <v>8</v>
      </c>
      <c r="V62" s="149">
        <f>IF(AND(Crop!V61&gt;0,V61&lt;paddy_rain!$D$6),Crop!V61+1,IF(U62=paddy_rain!$E$6,1,0))</f>
        <v>0</v>
      </c>
      <c r="W62" s="149">
        <v>8</v>
      </c>
      <c r="X62" s="149">
        <f t="shared" si="3"/>
        <v>43</v>
      </c>
      <c r="Y62" s="149">
        <v>8</v>
      </c>
      <c r="Z62" s="152">
        <v>8</v>
      </c>
      <c r="AA62" s="152">
        <f>IF(AND(Crop!AA61&gt;0,AA61&lt;upland_rain!$D$6),Crop!AA61+1,IF(Z62=upland_rain!$E$6,1,0))</f>
        <v>0</v>
      </c>
      <c r="AB62" s="152">
        <v>8</v>
      </c>
      <c r="AC62" s="152">
        <f t="shared" si="4"/>
        <v>46</v>
      </c>
      <c r="AD62" s="152">
        <v>8</v>
      </c>
    </row>
    <row r="63" spans="6:30" x14ac:dyDescent="0.25">
      <c r="F63" s="30">
        <v>9</v>
      </c>
      <c r="G63" s="30">
        <f>IF(AND(Crop!G62&gt;0,G62&lt;paddy_Dry!$D$6),Crop!G62+1,IF(F63=paddy_Dry!$E$6,1,0))</f>
        <v>6</v>
      </c>
      <c r="H63" s="30">
        <v>9</v>
      </c>
      <c r="I63" s="30">
        <f t="shared" si="5"/>
        <v>12</v>
      </c>
      <c r="J63" s="30">
        <v>9</v>
      </c>
      <c r="K63" s="128">
        <v>9</v>
      </c>
      <c r="L63" s="128">
        <f>IF(AND(Crop!L62&gt;0,L62&lt;upland_dry!$D$6),Crop!L62+1,IF(K63=upland_dry!$E$6,1,0))</f>
        <v>1</v>
      </c>
      <c r="M63" s="128">
        <v>9</v>
      </c>
      <c r="N63" s="128">
        <f t="shared" si="1"/>
        <v>17</v>
      </c>
      <c r="O63" s="128">
        <v>9</v>
      </c>
      <c r="P63" s="134">
        <v>9</v>
      </c>
      <c r="Q63" s="134">
        <f>IF(AND(Crop!Q62&gt;0,Q62&lt;plant!$D$6),Crop!Q62+1,IF(P63=plant!$E$6,1,0))</f>
        <v>9</v>
      </c>
      <c r="R63" s="134">
        <v>9</v>
      </c>
      <c r="S63" s="134">
        <f t="shared" si="2"/>
        <v>9</v>
      </c>
      <c r="T63" s="134">
        <v>9</v>
      </c>
      <c r="U63" s="149">
        <v>9</v>
      </c>
      <c r="V63" s="149">
        <f>IF(AND(Crop!V62&gt;0,V62&lt;paddy_rain!$D$6),Crop!V62+1,IF(U63=paddy_rain!$E$6,1,0))</f>
        <v>0</v>
      </c>
      <c r="W63" s="149">
        <v>9</v>
      </c>
      <c r="X63" s="149">
        <f t="shared" si="3"/>
        <v>44</v>
      </c>
      <c r="Y63" s="149">
        <v>9</v>
      </c>
      <c r="Z63" s="152">
        <v>9</v>
      </c>
      <c r="AA63" s="152">
        <f>IF(AND(Crop!AA62&gt;0,AA62&lt;upland_rain!$D$6),Crop!AA62+1,IF(Z63=upland_rain!$E$6,1,0))</f>
        <v>0</v>
      </c>
      <c r="AB63" s="152">
        <v>9</v>
      </c>
      <c r="AC63" s="152">
        <f t="shared" si="4"/>
        <v>47</v>
      </c>
      <c r="AD63" s="152">
        <v>9</v>
      </c>
    </row>
    <row r="64" spans="6:30" x14ac:dyDescent="0.25">
      <c r="F64" s="30">
        <v>10</v>
      </c>
      <c r="G64" s="30">
        <f>IF(AND(Crop!G63&gt;0,G63&lt;paddy_Dry!$D$6),Crop!G63+1,IF(F64=paddy_Dry!$E$6,1,0))</f>
        <v>7</v>
      </c>
      <c r="H64" s="30">
        <v>10</v>
      </c>
      <c r="I64" s="30">
        <f t="shared" si="5"/>
        <v>13</v>
      </c>
      <c r="J64" s="30">
        <v>10</v>
      </c>
      <c r="K64" s="128">
        <v>10</v>
      </c>
      <c r="L64" s="128">
        <f>IF(AND(Crop!L63&gt;0,L63&lt;upland_dry!$D$6),Crop!L63+1,IF(K64=upland_dry!$E$6,1,0))</f>
        <v>2</v>
      </c>
      <c r="M64" s="128">
        <v>10</v>
      </c>
      <c r="N64" s="128">
        <f t="shared" si="1"/>
        <v>18</v>
      </c>
      <c r="O64" s="128">
        <v>10</v>
      </c>
      <c r="P64" s="134">
        <v>10</v>
      </c>
      <c r="Q64" s="134">
        <f>IF(AND(Crop!Q63&gt;0,Q63&lt;plant!$D$6),Crop!Q63+1,IF(P64=plant!$E$6,1,0))</f>
        <v>10</v>
      </c>
      <c r="R64" s="134">
        <v>10</v>
      </c>
      <c r="S64" s="134">
        <f t="shared" si="2"/>
        <v>10</v>
      </c>
      <c r="T64" s="134">
        <v>10</v>
      </c>
      <c r="U64" s="149">
        <v>10</v>
      </c>
      <c r="V64" s="149">
        <f>IF(AND(Crop!V63&gt;0,V63&lt;paddy_rain!$D$6),Crop!V63+1,IF(U64=paddy_rain!$E$6,1,0))</f>
        <v>0</v>
      </c>
      <c r="W64" s="149">
        <v>10</v>
      </c>
      <c r="X64" s="149">
        <f t="shared" si="3"/>
        <v>45</v>
      </c>
      <c r="Y64" s="149">
        <v>10</v>
      </c>
      <c r="Z64" s="152">
        <v>10</v>
      </c>
      <c r="AA64" s="152">
        <f>IF(AND(Crop!AA63&gt;0,AA63&lt;upland_rain!$D$6),Crop!AA63+1,IF(Z64=upland_rain!$E$6,1,0))</f>
        <v>0</v>
      </c>
      <c r="AB64" s="152">
        <v>10</v>
      </c>
      <c r="AC64" s="152">
        <f t="shared" si="4"/>
        <v>48</v>
      </c>
      <c r="AD64" s="152">
        <v>10</v>
      </c>
    </row>
    <row r="65" spans="6:30" x14ac:dyDescent="0.25">
      <c r="F65" s="30">
        <v>11</v>
      </c>
      <c r="G65" s="30">
        <f>IF(AND(Crop!G64&gt;0,G64&lt;paddy_Dry!$D$6),Crop!G64+1,IF(F65=paddy_Dry!$E$6,1,0))</f>
        <v>8</v>
      </c>
      <c r="H65" s="30">
        <v>11</v>
      </c>
      <c r="I65" s="30">
        <f t="shared" si="5"/>
        <v>14</v>
      </c>
      <c r="J65" s="30">
        <v>11</v>
      </c>
      <c r="K65" s="128">
        <v>11</v>
      </c>
      <c r="L65" s="128">
        <f>IF(AND(Crop!L64&gt;0,L64&lt;upland_dry!$D$6),Crop!L64+1,IF(K65=upland_dry!$E$6,1,0))</f>
        <v>3</v>
      </c>
      <c r="M65" s="128">
        <v>11</v>
      </c>
      <c r="N65" s="128">
        <f t="shared" si="1"/>
        <v>19</v>
      </c>
      <c r="O65" s="128">
        <v>11</v>
      </c>
      <c r="P65" s="134">
        <v>11</v>
      </c>
      <c r="Q65" s="134">
        <f>IF(AND(Crop!Q64&gt;0,Q64&lt;plant!$D$6),Crop!Q64+1,IF(P65=plant!$E$6,1,0))</f>
        <v>11</v>
      </c>
      <c r="R65" s="134">
        <v>11</v>
      </c>
      <c r="S65" s="134">
        <f t="shared" si="2"/>
        <v>11</v>
      </c>
      <c r="T65" s="134">
        <v>11</v>
      </c>
      <c r="U65" s="149">
        <v>11</v>
      </c>
      <c r="V65" s="149">
        <f>IF(AND(Crop!V64&gt;0,V64&lt;paddy_rain!$D$6),Crop!V64+1,IF(U65=paddy_rain!$E$6,1,0))</f>
        <v>0</v>
      </c>
      <c r="W65" s="149">
        <v>11</v>
      </c>
      <c r="X65" s="149">
        <f t="shared" si="3"/>
        <v>46</v>
      </c>
      <c r="Y65" s="149">
        <v>11</v>
      </c>
      <c r="Z65" s="152">
        <v>11</v>
      </c>
      <c r="AA65" s="152">
        <f>IF(AND(Crop!AA64&gt;0,AA64&lt;upland_rain!$D$6),Crop!AA64+1,IF(Z65=upland_rain!$E$6,1,0))</f>
        <v>0</v>
      </c>
      <c r="AB65" s="152">
        <v>11</v>
      </c>
      <c r="AC65" s="152">
        <f t="shared" si="4"/>
        <v>49</v>
      </c>
      <c r="AD65" s="152">
        <v>11</v>
      </c>
    </row>
    <row r="66" spans="6:30" x14ac:dyDescent="0.25">
      <c r="F66" s="30">
        <v>12</v>
      </c>
      <c r="G66" s="30">
        <f>IF(AND(Crop!G65&gt;0,G65&lt;paddy_Dry!$D$6),Crop!G65+1,IF(F66=paddy_Dry!$E$6,1,0))</f>
        <v>9</v>
      </c>
      <c r="H66" s="30">
        <v>12</v>
      </c>
      <c r="I66" s="30">
        <f t="shared" si="5"/>
        <v>15</v>
      </c>
      <c r="J66" s="30">
        <v>12</v>
      </c>
      <c r="K66" s="128">
        <v>12</v>
      </c>
      <c r="L66" s="128">
        <f>IF(AND(Crop!L65&gt;0,L65&lt;upland_dry!$D$6),Crop!L65+1,IF(K66=upland_dry!$E$6,1,0))</f>
        <v>4</v>
      </c>
      <c r="M66" s="128">
        <v>12</v>
      </c>
      <c r="N66" s="128">
        <f t="shared" si="1"/>
        <v>20</v>
      </c>
      <c r="O66" s="128">
        <v>12</v>
      </c>
      <c r="P66" s="134">
        <v>12</v>
      </c>
      <c r="Q66" s="134">
        <f>IF(AND(Crop!Q65&gt;0,Q65&lt;plant!$D$6),Crop!Q65+1,IF(P66=plant!$E$6,1,0))</f>
        <v>12</v>
      </c>
      <c r="R66" s="134">
        <v>12</v>
      </c>
      <c r="S66" s="134">
        <f t="shared" si="2"/>
        <v>12</v>
      </c>
      <c r="T66" s="134">
        <v>12</v>
      </c>
      <c r="U66" s="149">
        <v>12</v>
      </c>
      <c r="V66" s="149">
        <f>IF(AND(Crop!V65&gt;0,V65&lt;paddy_rain!$D$6),Crop!V65+1,IF(U66=paddy_rain!$E$6,1,0))</f>
        <v>0</v>
      </c>
      <c r="W66" s="149">
        <v>12</v>
      </c>
      <c r="X66" s="149">
        <f t="shared" si="3"/>
        <v>47</v>
      </c>
      <c r="Y66" s="149">
        <v>12</v>
      </c>
      <c r="Z66" s="152">
        <v>12</v>
      </c>
      <c r="AA66" s="152">
        <f>IF(AND(Crop!AA65&gt;0,AA65&lt;upland_rain!$D$6),Crop!AA65+1,IF(Z66=upland_rain!$E$6,1,0))</f>
        <v>0</v>
      </c>
      <c r="AB66" s="152">
        <v>12</v>
      </c>
      <c r="AC66" s="152">
        <f t="shared" si="4"/>
        <v>0</v>
      </c>
      <c r="AD66" s="152">
        <v>12</v>
      </c>
    </row>
    <row r="67" spans="6:30" x14ac:dyDescent="0.25">
      <c r="F67" s="30">
        <v>13</v>
      </c>
      <c r="G67" s="30">
        <f>IF(AND(Crop!G66&gt;0,G66&lt;paddy_Dry!$D$6),Crop!G66+1,IF(F67=paddy_Dry!$E$6,1,0))</f>
        <v>10</v>
      </c>
      <c r="H67" s="30">
        <v>13</v>
      </c>
      <c r="I67" s="30">
        <f t="shared" si="5"/>
        <v>16</v>
      </c>
      <c r="J67" s="30">
        <v>13</v>
      </c>
      <c r="K67" s="128">
        <v>13</v>
      </c>
      <c r="L67" s="128">
        <f>IF(AND(Crop!L66&gt;0,L66&lt;upland_dry!$D$6),Crop!L66+1,IF(K67=upland_dry!$E$6,1,0))</f>
        <v>5</v>
      </c>
      <c r="M67" s="128">
        <v>13</v>
      </c>
      <c r="N67" s="128">
        <f t="shared" si="1"/>
        <v>21</v>
      </c>
      <c r="O67" s="128">
        <v>13</v>
      </c>
      <c r="P67" s="134">
        <v>13</v>
      </c>
      <c r="Q67" s="134">
        <f>IF(AND(Crop!Q66&gt;0,Q66&lt;plant!$D$6),Crop!Q66+1,IF(P67=plant!$E$6,1,0))</f>
        <v>13</v>
      </c>
      <c r="R67" s="134">
        <v>13</v>
      </c>
      <c r="S67" s="134">
        <f t="shared" si="2"/>
        <v>13</v>
      </c>
      <c r="T67" s="134">
        <v>13</v>
      </c>
      <c r="U67" s="149">
        <v>13</v>
      </c>
      <c r="V67" s="149">
        <f>IF(AND(Crop!V66&gt;0,V66&lt;paddy_rain!$D$6),Crop!V66+1,IF(U67=paddy_rain!$E$6,1,0))</f>
        <v>0</v>
      </c>
      <c r="W67" s="149">
        <v>13</v>
      </c>
      <c r="X67" s="149">
        <f t="shared" si="3"/>
        <v>48</v>
      </c>
      <c r="Y67" s="149">
        <v>13</v>
      </c>
      <c r="Z67" s="152">
        <v>13</v>
      </c>
      <c r="AA67" s="152">
        <f>IF(AND(Crop!AA66&gt;0,AA66&lt;upland_rain!$D$6),Crop!AA66+1,IF(Z67=upland_rain!$E$6,1,0))</f>
        <v>0</v>
      </c>
      <c r="AB67" s="152">
        <v>13</v>
      </c>
      <c r="AC67" s="152">
        <f t="shared" si="4"/>
        <v>0</v>
      </c>
      <c r="AD67" s="152">
        <v>13</v>
      </c>
    </row>
    <row r="68" spans="6:30" x14ac:dyDescent="0.25">
      <c r="F68" s="30">
        <v>14</v>
      </c>
      <c r="G68" s="30">
        <f>IF(AND(Crop!G67&gt;0,G67&lt;paddy_Dry!$D$6),Crop!G67+1,IF(F68=paddy_Dry!$E$6,1,0))</f>
        <v>11</v>
      </c>
      <c r="H68" s="30">
        <v>14</v>
      </c>
      <c r="I68" s="30">
        <f t="shared" si="5"/>
        <v>0</v>
      </c>
      <c r="J68" s="30">
        <v>14</v>
      </c>
      <c r="K68" s="128">
        <v>14</v>
      </c>
      <c r="L68" s="128">
        <f>IF(AND(Crop!L67&gt;0,L67&lt;upland_dry!$D$6),Crop!L67+1,IF(K68=upland_dry!$E$6,1,0))</f>
        <v>6</v>
      </c>
      <c r="M68" s="128">
        <v>14</v>
      </c>
      <c r="N68" s="128">
        <f>IF(ISERROR(VLOOKUP(K68,$L$3:$M$70,2,FALSE)),0,VLOOKUP(K68,$L$3:$M$70,2,FALSE))</f>
        <v>22</v>
      </c>
      <c r="O68" s="128">
        <v>14</v>
      </c>
      <c r="P68" s="134">
        <v>14</v>
      </c>
      <c r="Q68" s="134">
        <f>IF(AND(Crop!Q67&gt;0,Q67&lt;plant!$D$6),Crop!Q67+1,IF(P68=plant!$E$6,1,0))</f>
        <v>14</v>
      </c>
      <c r="R68" s="134">
        <v>14</v>
      </c>
      <c r="S68" s="134">
        <f>IF(ISERROR(VLOOKUP(P68,$Q$3:$R$70,2,FALSE)),0,VLOOKUP(P68,$Q$3:$R$70,2,FALSE))</f>
        <v>14</v>
      </c>
      <c r="T68" s="134">
        <v>14</v>
      </c>
      <c r="U68" s="149">
        <v>14</v>
      </c>
      <c r="V68" s="149">
        <f>IF(AND(Crop!V67&gt;0,V67&lt;paddy_rain!$D$6),Crop!V67+1,IF(U68=paddy_rain!$E$6,1,0))</f>
        <v>0</v>
      </c>
      <c r="W68" s="149">
        <v>14</v>
      </c>
      <c r="X68" s="149">
        <f>IF(ISERROR(VLOOKUP(U68,$V$3:$W$70,2,FALSE)),0,VLOOKUP(U68,$V$3:$W$70,2,FALSE))</f>
        <v>0</v>
      </c>
      <c r="Y68" s="149">
        <v>14</v>
      </c>
      <c r="Z68" s="152">
        <v>14</v>
      </c>
      <c r="AA68" s="152">
        <f>IF(AND(Crop!AA67&gt;0,AA67&lt;upland_rain!$D$6),Crop!AA67+1,IF(Z68=upland_rain!$E$6,1,0))</f>
        <v>0</v>
      </c>
      <c r="AB68" s="152">
        <v>14</v>
      </c>
      <c r="AC68" s="152">
        <f>IF(ISERROR(VLOOKUP(Z68,$AA$3:$AB$70,2,FALSE)),0,VLOOKUP(Z68,$AA$3:$AB$70,2,FALSE))</f>
        <v>0</v>
      </c>
      <c r="AD68" s="152">
        <v>14</v>
      </c>
    </row>
    <row r="69" spans="6:30" x14ac:dyDescent="0.25">
      <c r="F69" s="30">
        <v>15</v>
      </c>
      <c r="G69" s="30">
        <f>IF(AND(Crop!G68&gt;0,G68&lt;paddy_Dry!$D$6),Crop!G68+1,IF(F69=paddy_Dry!$E$6,1,0))</f>
        <v>12</v>
      </c>
      <c r="H69" s="30">
        <v>15</v>
      </c>
      <c r="I69" s="30">
        <f t="shared" si="5"/>
        <v>0</v>
      </c>
      <c r="J69" s="30">
        <v>15</v>
      </c>
      <c r="K69" s="128">
        <v>15</v>
      </c>
      <c r="L69" s="128">
        <f>IF(AND(Crop!L68&gt;0,L68&lt;upland_dry!$D$6),Crop!L68+1,IF(K69=upland_dry!$E$6,1,0))</f>
        <v>7</v>
      </c>
      <c r="M69" s="128">
        <v>15</v>
      </c>
      <c r="N69" s="128">
        <f>IF(ISERROR(VLOOKUP(K69,$L$3:$M$70,2,FALSE)),0,VLOOKUP(K69,$L$3:$M$70,2,FALSE))</f>
        <v>23</v>
      </c>
      <c r="O69" s="128">
        <v>15</v>
      </c>
      <c r="P69" s="134">
        <v>15</v>
      </c>
      <c r="Q69" s="134">
        <f>IF(AND(Crop!Q68&gt;0,Q68&lt;plant!$D$6),Crop!Q68+1,IF(P69=plant!$E$6,1,0))</f>
        <v>15</v>
      </c>
      <c r="R69" s="134">
        <v>15</v>
      </c>
      <c r="S69" s="134">
        <f>IF(ISERROR(VLOOKUP(P69,$Q$3:$R$70,2,FALSE)),0,VLOOKUP(P69,$Q$3:$R$70,2,FALSE))</f>
        <v>15</v>
      </c>
      <c r="T69" s="134">
        <v>15</v>
      </c>
      <c r="U69" s="149">
        <v>15</v>
      </c>
      <c r="V69" s="149">
        <f>IF(AND(Crop!V68&gt;0,V68&lt;paddy_rain!$D$6),Crop!V68+1,IF(U69=paddy_rain!$E$6,1,0))</f>
        <v>0</v>
      </c>
      <c r="W69" s="149">
        <v>15</v>
      </c>
      <c r="X69" s="149">
        <f>IF(ISERROR(VLOOKUP(U69,$V$3:$W$70,2,FALSE)),0,VLOOKUP(U69,$V$3:$W$70,2,FALSE))</f>
        <v>0</v>
      </c>
      <c r="Y69" s="149">
        <v>15</v>
      </c>
      <c r="Z69" s="152">
        <v>15</v>
      </c>
      <c r="AA69" s="152">
        <f>IF(AND(Crop!AA68&gt;0,AA68&lt;upland_rain!$D$6),Crop!AA68+1,IF(Z69=upland_rain!$E$6,1,0))</f>
        <v>0</v>
      </c>
      <c r="AB69" s="152">
        <v>15</v>
      </c>
      <c r="AC69" s="152">
        <f>IF(ISERROR(VLOOKUP(Z69,$AA$3:$AB$70,2,FALSE)),0,VLOOKUP(Z69,$AA$3:$AB$70,2,FALSE))</f>
        <v>0</v>
      </c>
      <c r="AD69" s="152">
        <v>15</v>
      </c>
    </row>
    <row r="70" spans="6:30" x14ac:dyDescent="0.25">
      <c r="F70" s="31">
        <v>16</v>
      </c>
      <c r="G70" s="31">
        <f>IF(AND(Crop!G69&gt;0,G69&lt;paddy_Dry!$D$6),Crop!G69+1,IF(F70=paddy_Dry!$E$6,1,0))</f>
        <v>13</v>
      </c>
      <c r="H70" s="31">
        <v>16</v>
      </c>
      <c r="I70" s="31">
        <f t="shared" si="5"/>
        <v>0</v>
      </c>
      <c r="J70" s="31">
        <v>16</v>
      </c>
      <c r="K70" s="129">
        <v>16</v>
      </c>
      <c r="L70" s="129">
        <f>IF(AND(Crop!L69&gt;0,L69&lt;upland_dry!$D$6),Crop!L69+1,IF(K70=upland_dry!$E$6,1,0))</f>
        <v>8</v>
      </c>
      <c r="M70" s="129">
        <v>16</v>
      </c>
      <c r="N70" s="129">
        <f>IF(ISERROR(VLOOKUP(K70,$L$3:$M$70,2,FALSE)),0,VLOOKUP(K70,$L$3:$M$70,2,FALSE))</f>
        <v>24</v>
      </c>
      <c r="O70" s="129">
        <v>16</v>
      </c>
      <c r="P70" s="135">
        <v>16</v>
      </c>
      <c r="Q70" s="135">
        <f>IF(AND(Crop!Q69&gt;0,Q69&lt;plant!$D$6),Crop!Q69+1,IF(P70=plant!$E$6,1,0))</f>
        <v>16</v>
      </c>
      <c r="R70" s="135">
        <v>16</v>
      </c>
      <c r="S70" s="135">
        <f>IF(ISERROR(VLOOKUP(P70,$Q$3:$R$70,2,FALSE)),0,VLOOKUP(P70,$Q$3:$R$70,2,FALSE))</f>
        <v>16</v>
      </c>
      <c r="T70" s="135">
        <v>16</v>
      </c>
      <c r="U70" s="150">
        <v>16</v>
      </c>
      <c r="V70" s="149">
        <f>IF(AND(Crop!V69&gt;0,V69&lt;paddy_rain!$D$6),Crop!V69+1,IF(U70=paddy_rain!$E$6,1,0))</f>
        <v>0</v>
      </c>
      <c r="W70" s="150">
        <v>16</v>
      </c>
      <c r="X70" s="149">
        <f>IF(ISERROR(VLOOKUP(U70,$V$3:$W$70,2,FALSE)),0,VLOOKUP(U70,$V$3:$W$70,2,FALSE))</f>
        <v>0</v>
      </c>
      <c r="Y70" s="150">
        <v>16</v>
      </c>
      <c r="Z70" s="153">
        <v>16</v>
      </c>
      <c r="AA70" s="152">
        <f>IF(AND(Crop!AA69&gt;0,AA69&lt;upland_rain!$D$6),Crop!AA69+1,IF(Z70=upland_rain!$E$6,1,0))</f>
        <v>0</v>
      </c>
      <c r="AB70" s="153">
        <v>16</v>
      </c>
      <c r="AC70" s="152">
        <f>IF(ISERROR(VLOOKUP(Z70,$AA$3:$AB$70,2,FALSE)),0,VLOOKUP(Z70,$AA$3:$AB$70,2,FALSE))</f>
        <v>0</v>
      </c>
      <c r="AD70" s="153">
        <v>16</v>
      </c>
    </row>
  </sheetData>
  <sheetProtection password="D332" sheet="1"/>
  <mergeCells count="5">
    <mergeCell ref="Z1:AD1"/>
    <mergeCell ref="K1:O1"/>
    <mergeCell ref="F1:J1"/>
    <mergeCell ref="P1:T1"/>
    <mergeCell ref="U1:Y1"/>
  </mergeCells>
  <phoneticPr fontId="2" type="noConversion"/>
  <pageMargins left="0.17" right="0.17" top="0.59" bottom="0.44" header="0.23" footer="0.17"/>
  <pageSetup paperSize="9" scale="56" orientation="landscape" r:id="rId1"/>
  <headerFooter alignWithMargins="0">
    <oddFooter>&amp;L&amp;Z&amp;F&amp;A&amp;C&amp;P/&amp;N&amp;R&amp;D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20</vt:i4>
      </vt:variant>
      <vt:variant>
        <vt:lpstr>ช่วงที่มีชื่อ</vt:lpstr>
      </vt:variant>
      <vt:variant>
        <vt:i4>33</vt:i4>
      </vt:variant>
    </vt:vector>
  </HeadingPairs>
  <TitlesOfParts>
    <vt:vector size="53" baseType="lpstr">
      <vt:lpstr>Help</vt:lpstr>
      <vt:lpstr>fill_data</vt:lpstr>
      <vt:lpstr>Prov_Effrain_paddy</vt:lpstr>
      <vt:lpstr>Prov_Effrain_upland</vt:lpstr>
      <vt:lpstr>daily_rainfall</vt:lpstr>
      <vt:lpstr>Irr_Efficiency</vt:lpstr>
      <vt:lpstr>Equation_effrain</vt:lpstr>
      <vt:lpstr>effrain_week</vt:lpstr>
      <vt:lpstr>Crop</vt:lpstr>
      <vt:lpstr>Kc</vt:lpstr>
      <vt:lpstr>paddy_Dry</vt:lpstr>
      <vt:lpstr>paddy_rain</vt:lpstr>
      <vt:lpstr>upland_dry</vt:lpstr>
      <vt:lpstr>upland_rain</vt:lpstr>
      <vt:lpstr>plant</vt:lpstr>
      <vt:lpstr>fishporn</vt:lpstr>
      <vt:lpstr> prawnporn</vt:lpstr>
      <vt:lpstr>Prv</vt:lpstr>
      <vt:lpstr>evap</vt:lpstr>
      <vt:lpstr>ETo</vt:lpstr>
      <vt:lpstr>croptype</vt:lpstr>
      <vt:lpstr>eff_week</vt:lpstr>
      <vt:lpstr>effrain_paddy</vt:lpstr>
      <vt:lpstr>effrain_upland</vt:lpstr>
      <vt:lpstr>Equation_eff</vt:lpstr>
      <vt:lpstr>Equation_eff_upland</vt:lpstr>
      <vt:lpstr>' prawnporn'!Print_Area</vt:lpstr>
      <vt:lpstr>Crop!Print_Area</vt:lpstr>
      <vt:lpstr>ETo!Print_Area</vt:lpstr>
      <vt:lpstr>evap!Print_Area</vt:lpstr>
      <vt:lpstr>fishporn!Print_Area</vt:lpstr>
      <vt:lpstr>Help!Print_Area</vt:lpstr>
      <vt:lpstr>Kc!Print_Area</vt:lpstr>
      <vt:lpstr>paddy_Dry!Print_Area</vt:lpstr>
      <vt:lpstr>paddy_rain!Print_Area</vt:lpstr>
      <vt:lpstr>plant!Print_Area</vt:lpstr>
      <vt:lpstr>Prv!Print_Area</vt:lpstr>
      <vt:lpstr>upland_dry!Print_Area</vt:lpstr>
      <vt:lpstr>upland_rain!Print_Area</vt:lpstr>
      <vt:lpstr>' prawnporn'!Print_Titles</vt:lpstr>
      <vt:lpstr>evap!Print_Titles</vt:lpstr>
      <vt:lpstr>fishporn!Print_Titles</vt:lpstr>
      <vt:lpstr>paddy_Dry!Print_Titles</vt:lpstr>
      <vt:lpstr>paddy_rain!Print_Titles</vt:lpstr>
      <vt:lpstr>plant!Print_Titles</vt:lpstr>
      <vt:lpstr>Prv!Print_Titles</vt:lpstr>
      <vt:lpstr>upland_dry!Print_Titles</vt:lpstr>
      <vt:lpstr>upland_rain!Print_Titles</vt:lpstr>
      <vt:lpstr>province</vt:lpstr>
      <vt:lpstr>paddy_rain!Week</vt:lpstr>
      <vt:lpstr>upland_dry!Week</vt:lpstr>
      <vt:lpstr>upland_rain!Week</vt:lpstr>
      <vt:lpstr>Week</vt:lpstr>
    </vt:vector>
  </TitlesOfParts>
  <Company>สำนักอุทกวิทยาและบริหารน้ำ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Irrigation Efficiency</dc:title>
  <dc:creator>เนรมิต เทพนอก ปรับปรุงต่อจาก คมสันต์ ไชโย</dc:creator>
  <cp:lastModifiedBy>ASUS</cp:lastModifiedBy>
  <cp:lastPrinted>2009-07-21T04:03:00Z</cp:lastPrinted>
  <dcterms:created xsi:type="dcterms:W3CDTF">2008-04-24T04:24:54Z</dcterms:created>
  <dcterms:modified xsi:type="dcterms:W3CDTF">2021-02-18T09:21:55Z</dcterms:modified>
</cp:coreProperties>
</file>