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งานฝ่ายฯ\โครงการอบรมฯ รุ่นที่ 2\วิชาที่ 2 และ 3 การประเมินน้ำหลากในพื้นที่ลุ่มน้ำต่าง ๆ และการคำนวณฝนใช้การ\PWP วิชาที่ 2 และ3\Exercise\"/>
    </mc:Choice>
  </mc:AlternateContent>
  <xr:revisionPtr revIDLastSave="0" documentId="13_ncr:1_{AD6FEF0E-F92A-401D-BDC1-4F68AB29B7D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ational" sheetId="1" r:id="rId1"/>
    <sheet name="UH" sheetId="3" r:id="rId2"/>
    <sheet name="Dimensionless" sheetId="2" r:id="rId3"/>
    <sheet name="ExcessRF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5" i="2"/>
  <c r="L24" i="3"/>
  <c r="L29" i="3" s="1"/>
  <c r="L28" i="3"/>
  <c r="K28" i="3"/>
  <c r="E53" i="4"/>
  <c r="F53" i="4"/>
  <c r="D53" i="4"/>
  <c r="D49" i="4"/>
  <c r="D48" i="4"/>
  <c r="D45" i="4"/>
  <c r="B14" i="3"/>
  <c r="E29" i="3"/>
  <c r="H11" i="1"/>
  <c r="H5" i="1"/>
  <c r="F48" i="4" l="1"/>
  <c r="K5" i="2" l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H6" i="1" l="1"/>
  <c r="D54" i="4" l="1"/>
  <c r="D58" i="4"/>
  <c r="D55" i="4"/>
  <c r="F54" i="4"/>
  <c r="D56" i="4"/>
  <c r="D57" i="4"/>
  <c r="E55" i="4" l="1"/>
  <c r="F55" i="4" s="1"/>
  <c r="E56" i="4"/>
  <c r="F56" i="4" s="1"/>
  <c r="E57" i="4"/>
  <c r="F57" i="4" s="1"/>
  <c r="E58" i="4"/>
  <c r="F58" i="4" s="1"/>
  <c r="E54" i="4"/>
  <c r="I33" i="3" l="1"/>
  <c r="I34" i="3"/>
  <c r="I35" i="3"/>
  <c r="I36" i="3"/>
  <c r="I37" i="3"/>
  <c r="I38" i="3"/>
  <c r="I39" i="3"/>
  <c r="I40" i="3"/>
  <c r="I41" i="3"/>
  <c r="I42" i="3"/>
  <c r="I43" i="3"/>
  <c r="I44" i="3"/>
  <c r="I32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31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30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28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27" i="3"/>
  <c r="K27" i="3" s="1"/>
  <c r="K36" i="3" l="1"/>
  <c r="K44" i="3"/>
  <c r="K40" i="3"/>
  <c r="K32" i="3"/>
  <c r="K41" i="3"/>
  <c r="B16" i="3"/>
  <c r="B15" i="3"/>
  <c r="I6" i="2" s="1"/>
  <c r="K37" i="3"/>
  <c r="K43" i="3"/>
  <c r="K39" i="3"/>
  <c r="K35" i="3"/>
  <c r="K31" i="3"/>
  <c r="K42" i="3"/>
  <c r="K38" i="3"/>
  <c r="K34" i="3"/>
  <c r="K30" i="3"/>
  <c r="K33" i="3"/>
  <c r="K29" i="3"/>
  <c r="I5" i="2"/>
  <c r="I8" i="2"/>
  <c r="I9" i="2"/>
  <c r="I12" i="2"/>
  <c r="I13" i="2"/>
  <c r="I16" i="2"/>
  <c r="I17" i="2"/>
  <c r="I20" i="2"/>
  <c r="I21" i="2"/>
  <c r="I24" i="2"/>
  <c r="I25" i="2"/>
  <c r="H4" i="2"/>
  <c r="L37" i="3" l="1"/>
  <c r="H5" i="2"/>
  <c r="I23" i="2"/>
  <c r="I19" i="2"/>
  <c r="I15" i="2"/>
  <c r="I11" i="2"/>
  <c r="I7" i="2"/>
  <c r="I4" i="2"/>
  <c r="I22" i="2"/>
  <c r="I18" i="2"/>
  <c r="I14" i="2"/>
  <c r="I10" i="2"/>
  <c r="L39" i="3"/>
  <c r="A7" i="2"/>
  <c r="H6" i="2"/>
  <c r="L43" i="3"/>
  <c r="L35" i="3"/>
  <c r="L31" i="3"/>
  <c r="L33" i="3"/>
  <c r="L27" i="3"/>
  <c r="L36" i="3"/>
  <c r="L41" i="3" l="1"/>
  <c r="L38" i="3"/>
  <c r="L40" i="3"/>
  <c r="L32" i="3"/>
  <c r="L44" i="3"/>
  <c r="L42" i="3"/>
  <c r="L34" i="3"/>
  <c r="L30" i="3"/>
  <c r="L5" i="2"/>
  <c r="A8" i="2"/>
  <c r="H7" i="2"/>
  <c r="L6" i="2" l="1"/>
  <c r="A9" i="2"/>
  <c r="H8" i="2"/>
  <c r="L7" i="2" l="1"/>
  <c r="A10" i="2"/>
  <c r="H9" i="2"/>
  <c r="L8" i="2" s="1"/>
  <c r="A11" i="2" l="1"/>
  <c r="H10" i="2"/>
  <c r="A12" i="2" l="1"/>
  <c r="H11" i="2"/>
  <c r="L9" i="2" l="1"/>
  <c r="A13" i="2"/>
  <c r="H12" i="2"/>
  <c r="L10" i="2" l="1"/>
  <c r="A14" i="2"/>
  <c r="H13" i="2"/>
  <c r="L11" i="2" l="1"/>
  <c r="A15" i="2"/>
  <c r="H14" i="2"/>
  <c r="L12" i="2" s="1"/>
  <c r="A16" i="2" l="1"/>
  <c r="H15" i="2"/>
  <c r="A17" i="2" l="1"/>
  <c r="H16" i="2"/>
  <c r="L13" i="2" l="1"/>
  <c r="A18" i="2"/>
  <c r="H17" i="2"/>
  <c r="L14" i="2" l="1"/>
  <c r="A19" i="2"/>
  <c r="H18" i="2"/>
  <c r="L15" i="2" l="1"/>
  <c r="A20" i="2"/>
  <c r="H19" i="2"/>
  <c r="L16" i="2" s="1"/>
  <c r="A21" i="2" l="1"/>
  <c r="H20" i="2"/>
  <c r="A22" i="2" l="1"/>
  <c r="H21" i="2"/>
  <c r="L17" i="2" l="1"/>
  <c r="A23" i="2"/>
  <c r="H22" i="2"/>
  <c r="L18" i="2" l="1"/>
  <c r="A24" i="2"/>
  <c r="H23" i="2"/>
  <c r="L19" i="2" l="1"/>
  <c r="A25" i="2"/>
  <c r="H25" i="2" s="1"/>
  <c r="H24" i="2"/>
  <c r="L20" i="2" s="1"/>
</calcChain>
</file>

<file path=xl/sharedStrings.xml><?xml version="1.0" encoding="utf-8"?>
<sst xmlns="http://schemas.openxmlformats.org/spreadsheetml/2006/main" count="97" uniqueCount="78">
  <si>
    <t xml:space="preserve">พื้นที่รับน้ำฝน (A) = </t>
  </si>
  <si>
    <t>ตร.กม.</t>
  </si>
  <si>
    <t xml:space="preserve">ความยาวลำน้ำ (L) = </t>
  </si>
  <si>
    <t>กม.</t>
  </si>
  <si>
    <t xml:space="preserve">ความลาดชันลำน้ำเฉลี่ย (S) = </t>
  </si>
  <si>
    <t>%</t>
  </si>
  <si>
    <r>
      <t>1. Tc = (0.87L</t>
    </r>
    <r>
      <rPr>
        <vertAlign val="superscript"/>
        <sz val="16"/>
        <color theme="1"/>
        <rFont val="TH SarabunPSK"/>
        <family val="2"/>
      </rPr>
      <t>3</t>
    </r>
    <r>
      <rPr>
        <sz val="16"/>
        <color theme="1"/>
        <rFont val="TH SarabunPSK"/>
        <family val="2"/>
      </rPr>
      <t>/H)</t>
    </r>
    <r>
      <rPr>
        <vertAlign val="superscript"/>
        <sz val="16"/>
        <color theme="1"/>
        <rFont val="TH SarabunPSK"/>
        <family val="2"/>
      </rPr>
      <t>0.385</t>
    </r>
  </si>
  <si>
    <t xml:space="preserve">H = </t>
  </si>
  <si>
    <t xml:space="preserve">Tc = </t>
  </si>
  <si>
    <t>2. Q = 0.278CIA</t>
  </si>
  <si>
    <t xml:space="preserve">Q = </t>
  </si>
  <si>
    <t xml:space="preserve">C = </t>
  </si>
  <si>
    <t xml:space="preserve">I = </t>
  </si>
  <si>
    <t>T/Tp</t>
  </si>
  <si>
    <t>Q/Qp</t>
  </si>
  <si>
    <t>Tp =</t>
  </si>
  <si>
    <t xml:space="preserve">Qp = </t>
  </si>
  <si>
    <t xml:space="preserve">Tr = </t>
  </si>
  <si>
    <t>หาปริมาณน้ำที่จะสร้างท่อลอดถนนในเขตอำเภอเมือง จังหวัดนครสวรรค์ ซึ่งมีขนาดพื้นที่ 10 ตร.กม. เป็นพื้นที่เกษตรกรรมในรอบปีการเกิดซ้ำ 25 ปี</t>
  </si>
  <si>
    <t xml:space="preserve">A = </t>
  </si>
  <si>
    <t xml:space="preserve">L = </t>
  </si>
  <si>
    <t xml:space="preserve">Lc = </t>
  </si>
  <si>
    <t xml:space="preserve">S = </t>
  </si>
  <si>
    <t>1 : 70</t>
  </si>
  <si>
    <t>EXCESS RAINFALL IN MM.</t>
  </si>
  <si>
    <t xml:space="preserve">  TOTAL</t>
  </si>
  <si>
    <t>R1</t>
  </si>
  <si>
    <t>R2</t>
  </si>
  <si>
    <t>R3</t>
  </si>
  <si>
    <t>R4</t>
  </si>
  <si>
    <t>R5</t>
  </si>
  <si>
    <t>R6</t>
  </si>
  <si>
    <t>TIME</t>
  </si>
  <si>
    <t>UNIT HYDROGRAPH</t>
  </si>
  <si>
    <t>HR.</t>
  </si>
  <si>
    <r>
      <t>Q - m</t>
    </r>
    <r>
      <rPr>
        <vertAlign val="superscript"/>
        <sz val="16"/>
        <color theme="1"/>
        <rFont val="TH SarabunPSK"/>
        <family val="2"/>
      </rPr>
      <t>3</t>
    </r>
    <r>
      <rPr>
        <sz val="16"/>
        <color theme="1"/>
        <rFont val="TH SarabunPSK"/>
        <family val="2"/>
      </rPr>
      <t>/s</t>
    </r>
  </si>
  <si>
    <t>BASE-FLOW</t>
  </si>
  <si>
    <r>
      <t>m</t>
    </r>
    <r>
      <rPr>
        <vertAlign val="superscript"/>
        <sz val="16"/>
        <color theme="1"/>
        <rFont val="TH SarabunPSK"/>
        <family val="2"/>
      </rPr>
      <t>3</t>
    </r>
    <r>
      <rPr>
        <sz val="16"/>
        <color theme="1"/>
        <rFont val="TH SarabunPSK"/>
        <family val="2"/>
      </rPr>
      <t>/s</t>
    </r>
  </si>
  <si>
    <r>
      <t>สมการ Runoff  Coefficient (%) =   0.2159*Rainfall-2.687 , R</t>
    </r>
    <r>
      <rPr>
        <vertAlign val="superscript"/>
        <sz val="16"/>
        <rFont val="TH SarabunPSK"/>
        <family val="2"/>
      </rPr>
      <t>2</t>
    </r>
    <r>
      <rPr>
        <sz val="16"/>
        <rFont val="TH SarabunPSK"/>
        <family val="2"/>
      </rPr>
      <t>= 0.5885 (สงวน, 2542)</t>
    </r>
  </si>
  <si>
    <t>Runoff  Coefficient (%) =</t>
  </si>
  <si>
    <t>ในรอบ 100  ปี  ฝน Max. 1 Day  =</t>
  </si>
  <si>
    <t>เปอร์เซนต์</t>
  </si>
  <si>
    <t>เหลือเป็นฝนที่ให้น้ำท่า  =</t>
  </si>
  <si>
    <t>ชั่วโมง</t>
  </si>
  <si>
    <t>อ่านค่าน้ำฝนจากกราฟ %</t>
  </si>
  <si>
    <t>Increment</t>
  </si>
  <si>
    <t>ปรับเป็น</t>
  </si>
  <si>
    <t>น้ำฝน - มม.</t>
  </si>
  <si>
    <t>มม. คิดเป็น</t>
  </si>
  <si>
    <t>H = 1000LS</t>
  </si>
  <si>
    <t>ม.</t>
  </si>
  <si>
    <t>ชม.</t>
  </si>
  <si>
    <t>มม./ชม.</t>
  </si>
  <si>
    <t>ลบ.ม./วิ</t>
  </si>
  <si>
    <t xml:space="preserve">Tp = </t>
  </si>
  <si>
    <t>hr</t>
  </si>
  <si>
    <t>Tp / 5.5</t>
  </si>
  <si>
    <t>: กราฟหนึ่งหน่วยน้ำท่า (Unit Hydrograph) ของลุ่มน้ำต่างๆ ในประเทศไทย. ส่วนอุทกวิทยา. สำนักบริหารจัดการน้ำและอุทกวิทยา. เมษายน 2552.</t>
  </si>
  <si>
    <r>
      <t xml:space="preserve">0.5924 ( LLc / S </t>
    </r>
    <r>
      <rPr>
        <vertAlign val="superscript"/>
        <sz val="16"/>
        <color theme="1"/>
        <rFont val="TH SarabunPSK"/>
        <family val="2"/>
      </rPr>
      <t>0.5</t>
    </r>
    <r>
      <rPr>
        <sz val="16"/>
        <color theme="1"/>
        <rFont val="TH SarabunPSK"/>
        <family val="2"/>
      </rPr>
      <t xml:space="preserve"> ) </t>
    </r>
    <r>
      <rPr>
        <vertAlign val="superscript"/>
        <sz val="16"/>
        <color theme="1"/>
        <rFont val="TH SarabunPSK"/>
        <family val="2"/>
      </rPr>
      <t>0.3108</t>
    </r>
  </si>
  <si>
    <r>
      <t xml:space="preserve"> 0.2094* DA * Tp </t>
    </r>
    <r>
      <rPr>
        <vertAlign val="superscript"/>
        <sz val="16"/>
        <color theme="1"/>
        <rFont val="TH SarabunPSK"/>
        <family val="2"/>
      </rPr>
      <t>-1.0018</t>
    </r>
    <r>
      <rPr>
        <sz val="16"/>
        <color theme="1"/>
        <rFont val="TH SarabunPSK"/>
        <family val="2"/>
      </rPr>
      <t xml:space="preserve"> </t>
    </r>
  </si>
  <si>
    <r>
      <rPr>
        <b/>
        <sz val="20"/>
        <color theme="1"/>
        <rFont val="TH SarabunPSK"/>
        <family val="2"/>
      </rPr>
      <t xml:space="preserve">1. </t>
    </r>
    <r>
      <rPr>
        <sz val="16"/>
        <color theme="1"/>
        <rFont val="TH SarabunPSK"/>
        <family val="2"/>
      </rPr>
      <t>เลือกใช้</t>
    </r>
  </si>
  <si>
    <t>สมการ Tp และ Qp ของลุ่มน้ำปิง</t>
  </si>
  <si>
    <r>
      <rPr>
        <b/>
        <sz val="20"/>
        <color theme="1"/>
        <rFont val="TH SarabunPSK"/>
        <family val="2"/>
      </rPr>
      <t xml:space="preserve">2. </t>
    </r>
    <r>
      <rPr>
        <sz val="16"/>
        <color theme="1"/>
        <rFont val="TH SarabunPSK"/>
        <family val="2"/>
      </rPr>
      <t>คำนวณค่า Tp Qp และ Tr</t>
    </r>
  </si>
  <si>
    <r>
      <rPr>
        <b/>
        <sz val="20"/>
        <color theme="1"/>
        <rFont val="TH SarabunPSK"/>
        <family val="2"/>
      </rPr>
      <t xml:space="preserve">3. </t>
    </r>
    <r>
      <rPr>
        <sz val="16"/>
        <color theme="1"/>
        <rFont val="TH SarabunPSK"/>
        <family val="2"/>
      </rPr>
      <t>นำ Tp Qp และ Tr สร้าง Unit Hydrograph โดยเลือกใช้ Dimensionless Unit Hydrograph ของสถานี P.42</t>
    </r>
    <r>
      <rPr>
        <sz val="16"/>
        <color rgb="FFFF0000"/>
        <rFont val="TH SarabunPSK"/>
        <family val="2"/>
      </rPr>
      <t xml:space="preserve"> (Sheet: Dimensionless)</t>
    </r>
  </si>
  <si>
    <r>
      <rPr>
        <b/>
        <sz val="20"/>
        <color theme="1"/>
        <rFont val="TH SarabunPSK"/>
        <family val="2"/>
      </rPr>
      <t xml:space="preserve">4. </t>
    </r>
    <r>
      <rPr>
        <sz val="16"/>
        <color theme="1"/>
        <rFont val="TH SarabunPSK"/>
        <family val="2"/>
      </rPr>
      <t>คำนวณฝนส่วนเกิน</t>
    </r>
    <r>
      <rPr>
        <sz val="16"/>
        <color rgb="FFFF0000"/>
        <rFont val="TH SarabunPSK"/>
        <family val="2"/>
      </rPr>
      <t xml:space="preserve"> (Sheet: ExcessRF)</t>
    </r>
  </si>
  <si>
    <t>กราฟหนึ่งหน่วยน้ำท่าแบบไม่มีหน่วย Dimensionless Unit Hydrograph ของสถานี P.42</t>
  </si>
  <si>
    <t>T</t>
  </si>
  <si>
    <t>Q</t>
  </si>
  <si>
    <t>Dimensionless Unit Hydrograph</t>
  </si>
  <si>
    <t>T=(T/Tp)*Tp</t>
  </si>
  <si>
    <t>Q=(Q/Qp)*Qp</t>
  </si>
  <si>
    <t>ปรับเป็น Tr = 1</t>
  </si>
  <si>
    <t>1. วิเคราะห์ฝนสูงสุดที่รอบปีการเกิดซ้ำต่างๆ</t>
  </si>
  <si>
    <t>2. วิเคราะห์เปอร์เซ็นต์การแผ่กระจายฝนของปริมาณฝนสูงสุดในช่วงเวลา 25 ชั่วโมง</t>
  </si>
  <si>
    <t>3. นำค่าสัมประสิทธิ์น้ำท่ามาคำนวณปริมาณฝนส่วนเกิน</t>
  </si>
  <si>
    <t>หาปริมาณน้ำนองที่ไหลผ่านจุดศึกษาอ่างเก็บน้ำห้วยจะกา อ.ลี้ จ.ลำพูน ที่รอบปีการเกิดซ้ำ 100 ปี</t>
  </si>
  <si>
    <t xml:space="preserve">ปริมาณฝนที่รอบปีการเกิดซ้ำ 100 ปี= </t>
  </si>
  <si>
    <r>
      <rPr>
        <b/>
        <sz val="20"/>
        <color theme="1"/>
        <rFont val="TH SarabunPSK"/>
        <family val="2"/>
      </rPr>
      <t>5.</t>
    </r>
    <r>
      <rPr>
        <sz val="16"/>
        <color theme="1"/>
        <rFont val="TH SarabunPSK"/>
        <family val="2"/>
      </rPr>
      <t xml:space="preserve"> คำนวณปริมาณน้ำนอง จาก Unit Hydrograph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</si>
</sst>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_)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vertAlign val="superscript"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AngsanaUPC"/>
      <family val="1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6"/>
      <color rgb="FFFF0000"/>
      <name val="TH SarabunPSK"/>
      <family val="2"/>
    </font>
    <font>
      <sz val="16"/>
      <color rgb="FF00B050"/>
      <name val="TH SarabunPSK"/>
      <family val="2"/>
    </font>
    <font>
      <sz val="16"/>
      <color rgb="FF0000FF"/>
      <name val="TH SarabunPSK"/>
      <family val="2"/>
    </font>
    <font>
      <sz val="14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8"/>
      <name val="TH SarabunPSK"/>
      <family val="2"/>
    </font>
    <font>
      <b/>
      <sz val="12"/>
      <color theme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quotePrefix="1" applyFont="1" applyAlignment="1">
      <alignment horizontal="right"/>
    </xf>
    <xf numFmtId="165" fontId="1" fillId="0" borderId="0" xfId="0" applyNumberFormat="1" applyFont="1"/>
    <xf numFmtId="2" fontId="7" fillId="0" borderId="0" xfId="0" applyNumberFormat="1" applyFont="1"/>
    <xf numFmtId="0" fontId="7" fillId="0" borderId="0" xfId="0" applyFont="1"/>
    <xf numFmtId="0" fontId="5" fillId="0" borderId="0" xfId="1" applyFont="1" applyBorder="1"/>
    <xf numFmtId="166" fontId="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/>
    <xf numFmtId="2" fontId="8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" fontId="5" fillId="0" borderId="8" xfId="0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5" fillId="0" borderId="5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Continuous"/>
    </xf>
    <xf numFmtId="2" fontId="9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2" fontId="7" fillId="0" borderId="2" xfId="0" applyNumberFormat="1" applyFont="1" applyBorder="1"/>
    <xf numFmtId="0" fontId="7" fillId="0" borderId="2" xfId="0" applyFont="1" applyBorder="1"/>
    <xf numFmtId="1" fontId="7" fillId="0" borderId="2" xfId="0" applyNumberFormat="1" applyFont="1" applyBorder="1"/>
    <xf numFmtId="2" fontId="7" fillId="0" borderId="2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165" fontId="10" fillId="0" borderId="0" xfId="0" applyNumberFormat="1" applyFont="1"/>
    <xf numFmtId="0" fontId="1" fillId="0" borderId="0" xfId="0" applyFont="1" applyAlignment="1">
      <alignment horizontal="right"/>
    </xf>
    <xf numFmtId="2" fontId="7" fillId="0" borderId="0" xfId="0" applyNumberFormat="1" applyFont="1" applyAlignment="1">
      <alignment horizontal="center"/>
    </xf>
    <xf numFmtId="0" fontId="5" fillId="0" borderId="0" xfId="1" applyFont="1" applyFill="1" applyAlignment="1">
      <alignment horizontal="right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" fontId="10" fillId="0" borderId="0" xfId="0" applyNumberFormat="1" applyFont="1"/>
    <xf numFmtId="2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10" fillId="0" borderId="0" xfId="0" applyNumberFormat="1" applyFont="1"/>
    <xf numFmtId="0" fontId="5" fillId="0" borderId="0" xfId="1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en-US"/>
              <a:t>Hydrograph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UH!$A$27:$A$44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UH!$L$27:$L$44</c:f>
              <c:numCache>
                <c:formatCode>0.000</c:formatCode>
                <c:ptCount val="18"/>
                <c:pt idx="0">
                  <c:v>6.8390489034809594</c:v>
                </c:pt>
                <c:pt idx="1">
                  <c:v>7.3235565786732701</c:v>
                </c:pt>
                <c:pt idx="2">
                  <c:v>14.738231444272625</c:v>
                </c:pt>
                <c:pt idx="3">
                  <c:v>38.020486773625649</c:v>
                </c:pt>
                <c:pt idx="4">
                  <c:v>63.098853731022025</c:v>
                </c:pt>
                <c:pt idx="5">
                  <c:v>75.229537938290548</c:v>
                </c:pt>
                <c:pt idx="6">
                  <c:v>68.505548132969125</c:v>
                </c:pt>
                <c:pt idx="7">
                  <c:v>55.675549892048643</c:v>
                </c:pt>
                <c:pt idx="8">
                  <c:v>41.895630199273292</c:v>
                </c:pt>
                <c:pt idx="9">
                  <c:v>29.922654250053348</c:v>
                </c:pt>
                <c:pt idx="10">
                  <c:v>21.219875614408807</c:v>
                </c:pt>
                <c:pt idx="11">
                  <c:v>15.327755561378547</c:v>
                </c:pt>
                <c:pt idx="12">
                  <c:v>11.592695256675103</c:v>
                </c:pt>
                <c:pt idx="13">
                  <c:v>9.3315370423255359</c:v>
                </c:pt>
                <c:pt idx="14">
                  <c:v>8.1675436127236924</c:v>
                </c:pt>
                <c:pt idx="15">
                  <c:v>7.5062337809530568</c:v>
                </c:pt>
                <c:pt idx="16">
                  <c:v>7.1449184703132422</c:v>
                </c:pt>
                <c:pt idx="17">
                  <c:v>6.9719718124765011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8C-4262-BFA0-29526D6FE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22928"/>
        <c:axId val="1603133808"/>
      </c:scatterChart>
      <c:valAx>
        <c:axId val="160312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en-US" sz="1100" b="0" i="0" u="none" strike="noStrike" baseline="0">
                    <a:effectLst/>
                  </a:rPr>
                  <a:t>Time - Hr.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603133808"/>
        <c:crosses val="autoZero"/>
        <c:crossBetween val="midCat"/>
      </c:valAx>
      <c:valAx>
        <c:axId val="160313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en-US" sz="1100" b="0" i="0" u="none" strike="noStrike" baseline="0">
                    <a:effectLst/>
                  </a:rPr>
                  <a:t>Discharge - m</a:t>
                </a:r>
                <a:r>
                  <a:rPr lang="en-US" sz="1100" b="0" i="0" u="none" strike="noStrike" baseline="30000">
                    <a:effectLst/>
                  </a:rPr>
                  <a:t>3</a:t>
                </a:r>
                <a:r>
                  <a:rPr lang="en-US" sz="1100" b="0" i="0" u="none" strike="noStrike" baseline="0">
                    <a:effectLst/>
                  </a:rPr>
                  <a:t>/s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60312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Dimensionless!$H$4:$H$25</c:f>
              <c:numCache>
                <c:formatCode>0.0</c:formatCode>
                <c:ptCount val="22"/>
                <c:pt idx="0">
                  <c:v>0</c:v>
                </c:pt>
                <c:pt idx="1">
                  <c:v>0.8</c:v>
                </c:pt>
                <c:pt idx="2">
                  <c:v>1.6</c:v>
                </c:pt>
                <c:pt idx="3">
                  <c:v>2.4000000000000004</c:v>
                </c:pt>
                <c:pt idx="4">
                  <c:v>3.2</c:v>
                </c:pt>
                <c:pt idx="5">
                  <c:v>4</c:v>
                </c:pt>
                <c:pt idx="6">
                  <c:v>4.8</c:v>
                </c:pt>
                <c:pt idx="7">
                  <c:v>5.6</c:v>
                </c:pt>
                <c:pt idx="8">
                  <c:v>6.3999999999999995</c:v>
                </c:pt>
                <c:pt idx="9">
                  <c:v>7.1999999999999993</c:v>
                </c:pt>
                <c:pt idx="10">
                  <c:v>7.9999999999999991</c:v>
                </c:pt>
                <c:pt idx="11">
                  <c:v>8.7999999999999989</c:v>
                </c:pt>
                <c:pt idx="12">
                  <c:v>9.6</c:v>
                </c:pt>
                <c:pt idx="13">
                  <c:v>10.4</c:v>
                </c:pt>
                <c:pt idx="14">
                  <c:v>11.200000000000001</c:v>
                </c:pt>
                <c:pt idx="15">
                  <c:v>12.000000000000002</c:v>
                </c:pt>
                <c:pt idx="16">
                  <c:v>12.800000000000002</c:v>
                </c:pt>
                <c:pt idx="17">
                  <c:v>13.600000000000003</c:v>
                </c:pt>
                <c:pt idx="18">
                  <c:v>14.400000000000004</c:v>
                </c:pt>
                <c:pt idx="19">
                  <c:v>15.200000000000005</c:v>
                </c:pt>
                <c:pt idx="20">
                  <c:v>16.000000000000004</c:v>
                </c:pt>
                <c:pt idx="21">
                  <c:v>16.800000000000004</c:v>
                </c:pt>
              </c:numCache>
            </c:numRef>
          </c:xVal>
          <c:yVal>
            <c:numRef>
              <c:f>Dimensionless!$I$4:$I$25</c:f>
              <c:numCache>
                <c:formatCode>0.000</c:formatCode>
                <c:ptCount val="22"/>
                <c:pt idx="0">
                  <c:v>0</c:v>
                </c:pt>
                <c:pt idx="1">
                  <c:v>5.5711212787857199E-2</c:v>
                </c:pt>
                <c:pt idx="2">
                  <c:v>0.41628656222037747</c:v>
                </c:pt>
                <c:pt idx="3">
                  <c:v>0.96411348796763985</c:v>
                </c:pt>
                <c:pt idx="4">
                  <c:v>1.3788525164994658</c:v>
                </c:pt>
                <c:pt idx="5">
                  <c:v>1.5475336885515889</c:v>
                </c:pt>
                <c:pt idx="6">
                  <c:v>1.411350723959049</c:v>
                </c:pt>
                <c:pt idx="7">
                  <c:v>1.1621978001022433</c:v>
                </c:pt>
                <c:pt idx="8">
                  <c:v>0.88518926985150881</c:v>
                </c:pt>
                <c:pt idx="9">
                  <c:v>0.63294127861759986</c:v>
                </c:pt>
                <c:pt idx="10">
                  <c:v>0.43021436541734176</c:v>
                </c:pt>
                <c:pt idx="11">
                  <c:v>0.2801035976278376</c:v>
                </c:pt>
                <c:pt idx="12">
                  <c:v>0.17641884049488113</c:v>
                </c:pt>
                <c:pt idx="13">
                  <c:v>0.10832735819861124</c:v>
                </c:pt>
                <c:pt idx="14">
                  <c:v>6.4996414919166731E-2</c:v>
                </c:pt>
                <c:pt idx="15">
                  <c:v>3.7140808525238135E-2</c:v>
                </c:pt>
                <c:pt idx="16">
                  <c:v>2.1665471639722246E-2</c:v>
                </c:pt>
                <c:pt idx="17">
                  <c:v>1.2380269508412712E-2</c:v>
                </c:pt>
                <c:pt idx="18">
                  <c:v>6.1901347542063561E-3</c:v>
                </c:pt>
                <c:pt idx="19">
                  <c:v>3.0950673771031781E-3</c:v>
                </c:pt>
                <c:pt idx="20">
                  <c:v>1.547533688551589E-3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FA-42D5-89DD-5F976F0CA8C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Dimensionless!$K$4:$K$21</c:f>
              <c:numCache>
                <c:formatCode>0</c:formatCode>
                <c:ptCount val="18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Dimensionless!$L$4:$L$21</c:f>
              <c:numCache>
                <c:formatCode>0.00</c:formatCode>
                <c:ptCount val="18"/>
                <c:pt idx="0">
                  <c:v>0</c:v>
                </c:pt>
                <c:pt idx="1">
                  <c:v>0.14585505014598724</c:v>
                </c:pt>
                <c:pt idx="2">
                  <c:v>0.69020002509400857</c:v>
                </c:pt>
                <c:pt idx="3">
                  <c:v>1.2751677593665092</c:v>
                </c:pt>
                <c:pt idx="4">
                  <c:v>1.5475336885515889</c:v>
                </c:pt>
                <c:pt idx="5">
                  <c:v>1.3490624929948476</c:v>
                </c:pt>
                <c:pt idx="6">
                  <c:v>1.0236935349768759</c:v>
                </c:pt>
                <c:pt idx="7">
                  <c:v>0.69600327642607684</c:v>
                </c:pt>
                <c:pt idx="8">
                  <c:v>0.43021436541734154</c:v>
                </c:pt>
                <c:pt idx="9">
                  <c:v>0.25418240834459838</c:v>
                </c:pt>
                <c:pt idx="10">
                  <c:v>0.14237309934674619</c:v>
                </c:pt>
                <c:pt idx="11">
                  <c:v>7.5829150739027906E-2</c:v>
                </c:pt>
                <c:pt idx="12">
                  <c:v>3.7140808525238198E-2</c:v>
                </c:pt>
                <c:pt idx="13">
                  <c:v>1.9344171106894893E-2</c:v>
                </c:pt>
                <c:pt idx="14">
                  <c:v>9.2852021313095615E-3</c:v>
                </c:pt>
                <c:pt idx="15">
                  <c:v>3.8688342213789896E-3</c:v>
                </c:pt>
                <c:pt idx="16">
                  <c:v>1.547533688551596E-3</c:v>
                </c:pt>
                <c:pt idx="1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FA-42D5-89DD-5F976F0CA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33264"/>
        <c:axId val="1603123472"/>
      </c:scatterChart>
      <c:valAx>
        <c:axId val="160313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123472"/>
        <c:crosses val="autoZero"/>
        <c:crossBetween val="midCat"/>
      </c:valAx>
      <c:valAx>
        <c:axId val="160312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133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en-US" sz="1260" b="0" i="0" u="none" strike="noStrike" baseline="0">
                <a:effectLst/>
              </a:rPr>
              <a:t>1 - Hr. Unit Hydrograph                                        </a:t>
            </a:r>
          </a:p>
          <a:p>
            <a:pPr>
              <a:defRPr/>
            </a:pPr>
            <a:r>
              <a:rPr lang="en-US" sz="1260" b="0" i="0" u="none" strike="noStrike" baseline="0">
                <a:effectLst/>
              </a:rPr>
              <a:t>HuaiChaka, Lamphun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Dimensionless!$K$4:$K$21</c:f>
              <c:numCache>
                <c:formatCode>0</c:formatCode>
                <c:ptCount val="18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Dimensionless!$L$4:$L$21</c:f>
              <c:numCache>
                <c:formatCode>0.00</c:formatCode>
                <c:ptCount val="18"/>
                <c:pt idx="0">
                  <c:v>0</c:v>
                </c:pt>
                <c:pt idx="1">
                  <c:v>0.14585505014598724</c:v>
                </c:pt>
                <c:pt idx="2">
                  <c:v>0.69020002509400857</c:v>
                </c:pt>
                <c:pt idx="3">
                  <c:v>1.2751677593665092</c:v>
                </c:pt>
                <c:pt idx="4">
                  <c:v>1.5475336885515889</c:v>
                </c:pt>
                <c:pt idx="5">
                  <c:v>1.3490624929948476</c:v>
                </c:pt>
                <c:pt idx="6">
                  <c:v>1.0236935349768759</c:v>
                </c:pt>
                <c:pt idx="7">
                  <c:v>0.69600327642607684</c:v>
                </c:pt>
                <c:pt idx="8">
                  <c:v>0.43021436541734154</c:v>
                </c:pt>
                <c:pt idx="9">
                  <c:v>0.25418240834459838</c:v>
                </c:pt>
                <c:pt idx="10">
                  <c:v>0.14237309934674619</c:v>
                </c:pt>
                <c:pt idx="11">
                  <c:v>7.5829150739027906E-2</c:v>
                </c:pt>
                <c:pt idx="12">
                  <c:v>3.7140808525238198E-2</c:v>
                </c:pt>
                <c:pt idx="13">
                  <c:v>1.9344171106894893E-2</c:v>
                </c:pt>
                <c:pt idx="14">
                  <c:v>9.2852021313095615E-3</c:v>
                </c:pt>
                <c:pt idx="15">
                  <c:v>3.8688342213789896E-3</c:v>
                </c:pt>
                <c:pt idx="16">
                  <c:v>1.547533688551596E-3</c:v>
                </c:pt>
                <c:pt idx="1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D5-4A83-82BF-996222586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28368"/>
        <c:axId val="1603125648"/>
      </c:scatterChart>
      <c:valAx>
        <c:axId val="160312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en-US"/>
                  <a:t>Time</a:t>
                </a:r>
                <a:r>
                  <a:rPr lang="en-US" baseline="0"/>
                  <a:t> - Hr.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603125648"/>
        <c:crosses val="autoZero"/>
        <c:crossBetween val="midCat"/>
      </c:valAx>
      <c:valAx>
        <c:axId val="160312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en-US"/>
                  <a:t>Discharge</a:t>
                </a:r>
                <a:r>
                  <a:rPr lang="en-US" baseline="0"/>
                  <a:t> - m</a:t>
                </a:r>
                <a:r>
                  <a:rPr lang="en-US" baseline="30000"/>
                  <a:t>3</a:t>
                </a:r>
                <a:r>
                  <a:rPr lang="en-US" baseline="0"/>
                  <a:t>/s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603128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66675</xdr:rowOff>
    </xdr:from>
    <xdr:to>
      <xdr:col>5</xdr:col>
      <xdr:colOff>196889</xdr:colOff>
      <xdr:row>15</xdr:row>
      <xdr:rowOff>282257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323975"/>
          <a:ext cx="4940339" cy="362553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16</xdr:row>
      <xdr:rowOff>85725</xdr:rowOff>
    </xdr:from>
    <xdr:to>
      <xdr:col>5</xdr:col>
      <xdr:colOff>170258</xdr:colOff>
      <xdr:row>28</xdr:row>
      <xdr:rowOff>140259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048250"/>
          <a:ext cx="4627958" cy="3712134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7</xdr:row>
      <xdr:rowOff>66675</xdr:rowOff>
    </xdr:from>
    <xdr:to>
      <xdr:col>1</xdr:col>
      <xdr:colOff>428625</xdr:colOff>
      <xdr:row>14</xdr:row>
      <xdr:rowOff>209550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524125" y="2266950"/>
          <a:ext cx="0" cy="23145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9</xdr:row>
      <xdr:rowOff>209550</xdr:rowOff>
    </xdr:from>
    <xdr:to>
      <xdr:col>1</xdr:col>
      <xdr:colOff>657225</xdr:colOff>
      <xdr:row>9</xdr:row>
      <xdr:rowOff>209550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304800" y="3038475"/>
          <a:ext cx="244792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44</xdr:row>
      <xdr:rowOff>90487</xdr:rowOff>
    </xdr:from>
    <xdr:to>
      <xdr:col>9</xdr:col>
      <xdr:colOff>628650</xdr:colOff>
      <xdr:row>56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30</xdr:row>
      <xdr:rowOff>133350</xdr:rowOff>
    </xdr:from>
    <xdr:to>
      <xdr:col>18</xdr:col>
      <xdr:colOff>600075</xdr:colOff>
      <xdr:row>45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447675</xdr:colOff>
      <xdr:row>3</xdr:row>
      <xdr:rowOff>171450</xdr:rowOff>
    </xdr:from>
    <xdr:to>
      <xdr:col>17</xdr:col>
      <xdr:colOff>171450</xdr:colOff>
      <xdr:row>13</xdr:row>
      <xdr:rowOff>90488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114300</xdr:rowOff>
    </xdr:from>
    <xdr:to>
      <xdr:col>13</xdr:col>
      <xdr:colOff>274320</xdr:colOff>
      <xdr:row>22</xdr:row>
      <xdr:rowOff>107848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26720"/>
          <a:ext cx="8479155" cy="6554368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26</xdr:row>
      <xdr:rowOff>180978</xdr:rowOff>
    </xdr:from>
    <xdr:to>
      <xdr:col>8</xdr:col>
      <xdr:colOff>897</xdr:colOff>
      <xdr:row>38</xdr:row>
      <xdr:rowOff>195659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3" t="1519"/>
        <a:stretch/>
      </xdr:blipFill>
      <xdr:spPr bwMode="auto">
        <a:xfrm rot="5400000">
          <a:off x="1117058" y="6426745"/>
          <a:ext cx="3672281" cy="590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1"/>
  <sheetViews>
    <sheetView zoomScale="130" zoomScaleNormal="130" workbookViewId="0">
      <selection activeCell="H9" sqref="H9"/>
    </sheetView>
  </sheetViews>
  <sheetFormatPr defaultColWidth="9" defaultRowHeight="24.6" x14ac:dyDescent="0.7"/>
  <cols>
    <col min="1" max="1" width="27.44140625" style="1" customWidth="1"/>
    <col min="2" max="16384" width="9" style="1"/>
  </cols>
  <sheetData>
    <row r="1" spans="1:9" x14ac:dyDescent="0.7">
      <c r="A1" s="2" t="s">
        <v>18</v>
      </c>
    </row>
    <row r="2" spans="1:9" x14ac:dyDescent="0.7">
      <c r="A2" s="1" t="s">
        <v>0</v>
      </c>
      <c r="B2" s="1">
        <v>10</v>
      </c>
      <c r="C2" s="1" t="s">
        <v>1</v>
      </c>
    </row>
    <row r="3" spans="1:9" ht="28.2" x14ac:dyDescent="0.7">
      <c r="A3" s="1" t="s">
        <v>2</v>
      </c>
      <c r="B3" s="1">
        <v>4</v>
      </c>
      <c r="C3" s="1" t="s">
        <v>3</v>
      </c>
      <c r="G3" s="1" t="s">
        <v>6</v>
      </c>
    </row>
    <row r="4" spans="1:9" ht="25.2" thickBot="1" x14ac:dyDescent="0.75">
      <c r="A4" s="1" t="s">
        <v>4</v>
      </c>
      <c r="B4" s="1">
        <v>0.125</v>
      </c>
      <c r="C4" s="1" t="s">
        <v>5</v>
      </c>
      <c r="G4" s="1" t="s">
        <v>49</v>
      </c>
    </row>
    <row r="5" spans="1:9" ht="25.2" thickBot="1" x14ac:dyDescent="0.75">
      <c r="G5" s="1" t="s">
        <v>7</v>
      </c>
      <c r="H5" s="41">
        <f>1000*B3*(B4/100)</f>
        <v>5</v>
      </c>
      <c r="I5" s="1" t="s">
        <v>50</v>
      </c>
    </row>
    <row r="6" spans="1:9" ht="25.2" thickBot="1" x14ac:dyDescent="0.75">
      <c r="G6" s="1" t="s">
        <v>8</v>
      </c>
      <c r="H6" s="40">
        <f>(0.87*(B3^3)/H5)^0.385</f>
        <v>2.5292441290588066</v>
      </c>
      <c r="I6" s="1" t="s">
        <v>51</v>
      </c>
    </row>
    <row r="8" spans="1:9" ht="25.2" thickBot="1" x14ac:dyDescent="0.75">
      <c r="G8" s="1" t="s">
        <v>9</v>
      </c>
    </row>
    <row r="9" spans="1:9" ht="25.2" thickBot="1" x14ac:dyDescent="0.75">
      <c r="G9" s="1" t="s">
        <v>12</v>
      </c>
      <c r="H9" s="41">
        <v>43</v>
      </c>
      <c r="I9" s="1" t="s">
        <v>52</v>
      </c>
    </row>
    <row r="10" spans="1:9" ht="25.2" thickBot="1" x14ac:dyDescent="0.75">
      <c r="G10" s="1" t="s">
        <v>11</v>
      </c>
      <c r="H10" s="41">
        <v>0.3</v>
      </c>
    </row>
    <row r="11" spans="1:9" ht="25.2" thickBot="1" x14ac:dyDescent="0.75">
      <c r="G11" s="1" t="s">
        <v>10</v>
      </c>
      <c r="H11" s="40">
        <f>0.278*H10*H9*B2</f>
        <v>35.862000000000002</v>
      </c>
      <c r="I11" s="1" t="s">
        <v>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44"/>
  <sheetViews>
    <sheetView topLeftCell="A41" workbookViewId="0">
      <selection activeCell="L25" sqref="L25"/>
    </sheetView>
  </sheetViews>
  <sheetFormatPr defaultColWidth="9" defaultRowHeight="24.6" x14ac:dyDescent="0.7"/>
  <cols>
    <col min="1" max="1" width="9" style="1"/>
    <col min="2" max="2" width="27.77734375" style="1" bestFit="1" customWidth="1"/>
    <col min="3" max="11" width="9" style="1"/>
    <col min="12" max="12" width="11.44140625" style="1" bestFit="1" customWidth="1"/>
    <col min="13" max="13" width="14.44140625" style="1" bestFit="1" customWidth="1"/>
    <col min="14" max="16384" width="9" style="1"/>
  </cols>
  <sheetData>
    <row r="1" spans="1:12" x14ac:dyDescent="0.7">
      <c r="A1" s="2" t="s">
        <v>75</v>
      </c>
    </row>
    <row r="2" spans="1:12" x14ac:dyDescent="0.7">
      <c r="A2" s="1" t="s">
        <v>19</v>
      </c>
      <c r="B2" s="1">
        <v>30.77</v>
      </c>
      <c r="C2" s="1" t="s">
        <v>1</v>
      </c>
    </row>
    <row r="3" spans="1:12" x14ac:dyDescent="0.7">
      <c r="A3" s="1" t="s">
        <v>20</v>
      </c>
      <c r="B3" s="1">
        <v>11.8</v>
      </c>
    </row>
    <row r="4" spans="1:12" x14ac:dyDescent="0.7">
      <c r="A4" s="1" t="s">
        <v>21</v>
      </c>
      <c r="B4" s="1">
        <v>5.33</v>
      </c>
    </row>
    <row r="5" spans="1:12" x14ac:dyDescent="0.7">
      <c r="A5" s="1" t="s">
        <v>22</v>
      </c>
      <c r="B5" s="3" t="s">
        <v>23</v>
      </c>
    </row>
    <row r="7" spans="1:12" ht="24" customHeight="1" x14ac:dyDescent="0.85">
      <c r="A7" s="1" t="s">
        <v>60</v>
      </c>
      <c r="B7" s="64" t="s">
        <v>57</v>
      </c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x14ac:dyDescent="0.7">
      <c r="B8" s="7" t="s">
        <v>61</v>
      </c>
      <c r="C8" s="7"/>
      <c r="D8" s="7"/>
      <c r="E8" s="7"/>
      <c r="F8" s="7"/>
      <c r="G8" s="7"/>
      <c r="H8" s="7"/>
      <c r="I8" s="7"/>
      <c r="J8" s="7"/>
    </row>
    <row r="9" spans="1:12" ht="27" customHeight="1" x14ac:dyDescent="0.7">
      <c r="A9" s="52" t="s">
        <v>54</v>
      </c>
      <c r="B9" s="1" t="s">
        <v>58</v>
      </c>
    </row>
    <row r="10" spans="1:12" ht="27" customHeight="1" x14ac:dyDescent="0.7">
      <c r="A10" s="52" t="s">
        <v>16</v>
      </c>
      <c r="B10" s="1" t="s">
        <v>59</v>
      </c>
    </row>
    <row r="11" spans="1:12" x14ac:dyDescent="0.7">
      <c r="A11" s="50" t="s">
        <v>17</v>
      </c>
      <c r="B11" s="1" t="s">
        <v>56</v>
      </c>
    </row>
    <row r="12" spans="1:12" x14ac:dyDescent="0.7">
      <c r="A12" s="50"/>
    </row>
    <row r="13" spans="1:12" ht="30" x14ac:dyDescent="0.85">
      <c r="A13" s="53" t="s">
        <v>62</v>
      </c>
    </row>
    <row r="14" spans="1:12" x14ac:dyDescent="0.7">
      <c r="A14" s="50" t="s">
        <v>54</v>
      </c>
      <c r="B14" s="51">
        <f>0.5924*(B3*B4/(1/70)^0.5)^0.3108</f>
        <v>4.1528957551293058</v>
      </c>
      <c r="C14" s="11" t="s">
        <v>55</v>
      </c>
    </row>
    <row r="15" spans="1:12" ht="28.2" x14ac:dyDescent="0.7">
      <c r="A15" s="50" t="s">
        <v>16</v>
      </c>
      <c r="B15" s="51">
        <f>0.2094*B2*(B14^-1.0018)</f>
        <v>1.5475336885515889</v>
      </c>
      <c r="C15" s="11" t="s">
        <v>37</v>
      </c>
    </row>
    <row r="16" spans="1:12" x14ac:dyDescent="0.7">
      <c r="A16" s="50" t="s">
        <v>17</v>
      </c>
      <c r="B16" s="51">
        <f>B14/5.5</f>
        <v>0.75507195547805561</v>
      </c>
      <c r="C16" s="11" t="s">
        <v>55</v>
      </c>
    </row>
    <row r="18" spans="1:13" ht="30" x14ac:dyDescent="0.85">
      <c r="A18" s="53" t="s">
        <v>63</v>
      </c>
    </row>
    <row r="19" spans="1:13" ht="30" x14ac:dyDescent="0.85">
      <c r="A19" s="53"/>
    </row>
    <row r="20" spans="1:13" ht="30" x14ac:dyDescent="0.85">
      <c r="A20" s="53" t="s">
        <v>64</v>
      </c>
    </row>
    <row r="21" spans="1:13" ht="30" x14ac:dyDescent="0.85">
      <c r="A21" s="53"/>
    </row>
    <row r="22" spans="1:13" ht="30" x14ac:dyDescent="0.85">
      <c r="A22" s="1" t="s">
        <v>77</v>
      </c>
    </row>
    <row r="23" spans="1:13" x14ac:dyDescent="0.7">
      <c r="A23" s="9" t="s">
        <v>32</v>
      </c>
      <c r="B23" s="9" t="s">
        <v>33</v>
      </c>
      <c r="F23" s="1" t="s">
        <v>24</v>
      </c>
      <c r="K23" s="1" t="s">
        <v>25</v>
      </c>
      <c r="L23" s="1" t="s">
        <v>36</v>
      </c>
    </row>
    <row r="24" spans="1:13" x14ac:dyDescent="0.7">
      <c r="A24" s="9">
        <v>1</v>
      </c>
      <c r="B24" s="9"/>
      <c r="D24" s="1" t="s">
        <v>26</v>
      </c>
      <c r="E24" s="1" t="s">
        <v>27</v>
      </c>
      <c r="F24" s="1" t="s">
        <v>28</v>
      </c>
      <c r="G24" s="1" t="s">
        <v>29</v>
      </c>
      <c r="H24" s="1" t="s">
        <v>30</v>
      </c>
      <c r="I24" s="1" t="s">
        <v>31</v>
      </c>
      <c r="L24" s="8">
        <f>0.1*MAXA(K27:K44)</f>
        <v>6.8390489034809594</v>
      </c>
    </row>
    <row r="25" spans="1:13" ht="28.2" x14ac:dyDescent="0.7">
      <c r="A25" s="9" t="s">
        <v>34</v>
      </c>
      <c r="B25" s="9" t="s">
        <v>35</v>
      </c>
      <c r="D25" s="5">
        <v>3.3218436708729939</v>
      </c>
      <c r="E25" s="5">
        <v>38.438476762959006</v>
      </c>
      <c r="F25" s="5">
        <v>2.847294575034006</v>
      </c>
      <c r="G25" s="5">
        <v>0.94909819167799725</v>
      </c>
      <c r="H25" s="5">
        <v>0.94909819167799725</v>
      </c>
      <c r="I25" s="5">
        <v>0.94909819167800435</v>
      </c>
      <c r="K25" s="9" t="s">
        <v>37</v>
      </c>
      <c r="L25" s="9" t="s">
        <v>37</v>
      </c>
      <c r="M25" s="9"/>
    </row>
    <row r="27" spans="1:13" x14ac:dyDescent="0.7">
      <c r="A27" s="1">
        <v>0</v>
      </c>
      <c r="B27" s="5">
        <v>0</v>
      </c>
      <c r="D27" s="6">
        <f>B27*$D$25</f>
        <v>0</v>
      </c>
      <c r="E27" s="6"/>
      <c r="F27" s="6"/>
      <c r="G27" s="6"/>
      <c r="H27" s="6"/>
      <c r="I27" s="6"/>
      <c r="K27" s="1">
        <f>SUM(D27:I27)</f>
        <v>0</v>
      </c>
      <c r="L27" s="4">
        <f>K27+$L$24</f>
        <v>6.8390489034809594</v>
      </c>
    </row>
    <row r="28" spans="1:13" x14ac:dyDescent="0.7">
      <c r="A28" s="1">
        <v>1</v>
      </c>
      <c r="B28" s="5">
        <v>0.14585505014598724</v>
      </c>
      <c r="D28" s="6">
        <f t="shared" ref="D28:D44" si="0">B28*$D$25</f>
        <v>0.48450767519231086</v>
      </c>
      <c r="E28" s="6">
        <f>B27*$E$25</f>
        <v>0</v>
      </c>
      <c r="F28" s="6"/>
      <c r="G28" s="6"/>
      <c r="H28" s="6"/>
      <c r="I28" s="6"/>
      <c r="K28" s="1">
        <f>SUM(D28:I28)</f>
        <v>0.48450767519231086</v>
      </c>
      <c r="L28" s="4">
        <f>K28+$L$24</f>
        <v>7.3235565786732701</v>
      </c>
      <c r="M28" s="4"/>
    </row>
    <row r="29" spans="1:13" x14ac:dyDescent="0.7">
      <c r="A29" s="1">
        <v>2</v>
      </c>
      <c r="B29" s="5">
        <v>0.69020002509400857</v>
      </c>
      <c r="D29" s="6">
        <f t="shared" si="0"/>
        <v>2.292736584994914</v>
      </c>
      <c r="E29" s="6">
        <f>B28*$E$25</f>
        <v>5.606445955796751</v>
      </c>
      <c r="F29" s="6">
        <f>B27*$F$25</f>
        <v>0</v>
      </c>
      <c r="G29" s="6"/>
      <c r="H29" s="6"/>
      <c r="I29" s="6"/>
      <c r="K29" s="1">
        <f t="shared" ref="K28:K44" si="1">SUM(D29:I29)</f>
        <v>7.8991825407916654</v>
      </c>
      <c r="L29" s="4">
        <f>K29+$L$24</f>
        <v>14.738231444272625</v>
      </c>
      <c r="M29" s="4"/>
    </row>
    <row r="30" spans="1:13" x14ac:dyDescent="0.7">
      <c r="A30" s="1">
        <v>3</v>
      </c>
      <c r="B30" s="5">
        <v>1.2751677593665092</v>
      </c>
      <c r="D30" s="6">
        <f t="shared" si="0"/>
        <v>4.2359079507529351</v>
      </c>
      <c r="E30" s="6">
        <f t="shared" ref="E29:E44" si="2">B29*$E$25</f>
        <v>26.530237626369772</v>
      </c>
      <c r="F30" s="6">
        <f t="shared" ref="F30:F44" si="3">B28*$F$25</f>
        <v>0.41529229302198234</v>
      </c>
      <c r="G30" s="6">
        <f>B27*$G$25</f>
        <v>0</v>
      </c>
      <c r="H30" s="6"/>
      <c r="I30" s="6"/>
      <c r="K30" s="1">
        <f t="shared" si="1"/>
        <v>31.181437870144688</v>
      </c>
      <c r="L30" s="4">
        <f t="shared" ref="L28:L44" si="4">K30+$L$24</f>
        <v>38.020486773625649</v>
      </c>
      <c r="M30" s="4"/>
    </row>
    <row r="31" spans="1:13" x14ac:dyDescent="0.7">
      <c r="A31" s="1">
        <v>4</v>
      </c>
      <c r="B31" s="5">
        <v>1.5475336885515889</v>
      </c>
      <c r="D31" s="6">
        <f t="shared" si="0"/>
        <v>5.1406649887778348</v>
      </c>
      <c r="E31" s="6">
        <f t="shared" si="2"/>
        <v>49.015506287284062</v>
      </c>
      <c r="F31" s="6">
        <f t="shared" si="3"/>
        <v>1.9652027871385054</v>
      </c>
      <c r="G31" s="6">
        <f t="shared" ref="G31:G44" si="5">B28*$G$25</f>
        <v>0.1384307643406601</v>
      </c>
      <c r="H31" s="6">
        <f>B27*$H$25</f>
        <v>0</v>
      </c>
      <c r="I31" s="6"/>
      <c r="K31" s="1">
        <f t="shared" si="1"/>
        <v>56.259804827541068</v>
      </c>
      <c r="L31" s="4">
        <f t="shared" si="4"/>
        <v>63.098853731022025</v>
      </c>
      <c r="M31" s="4"/>
    </row>
    <row r="32" spans="1:13" x14ac:dyDescent="0.7">
      <c r="A32" s="1">
        <v>5</v>
      </c>
      <c r="B32" s="5">
        <v>1.3490624929948476</v>
      </c>
      <c r="D32" s="6">
        <f t="shared" si="0"/>
        <v>4.4813747039670773</v>
      </c>
      <c r="E32" s="6">
        <f t="shared" si="2"/>
        <v>59.484837727286489</v>
      </c>
      <c r="F32" s="6">
        <f t="shared" si="3"/>
        <v>3.6307782435025304</v>
      </c>
      <c r="G32" s="6">
        <f t="shared" si="5"/>
        <v>0.65506759571283191</v>
      </c>
      <c r="H32" s="6">
        <f t="shared" ref="H32:H44" si="6">B28*$H$25</f>
        <v>0.1384307643406601</v>
      </c>
      <c r="I32" s="6">
        <f>B27*$I$25</f>
        <v>0</v>
      </c>
      <c r="K32" s="1">
        <f t="shared" si="1"/>
        <v>68.39048903480959</v>
      </c>
      <c r="L32" s="4">
        <f t="shared" si="4"/>
        <v>75.229537938290548</v>
      </c>
      <c r="M32" s="4"/>
    </row>
    <row r="33" spans="1:13" x14ac:dyDescent="0.7">
      <c r="A33" s="1">
        <v>6</v>
      </c>
      <c r="B33" s="5">
        <v>1.0236935349768759</v>
      </c>
      <c r="D33" s="6">
        <f t="shared" si="0"/>
        <v>3.4005498900765367</v>
      </c>
      <c r="E33" s="6">
        <f t="shared" si="2"/>
        <v>51.855907288761998</v>
      </c>
      <c r="F33" s="6">
        <f t="shared" si="3"/>
        <v>4.4062842760953043</v>
      </c>
      <c r="G33" s="6">
        <f t="shared" si="5"/>
        <v>1.2102594145008374</v>
      </c>
      <c r="H33" s="6">
        <f t="shared" si="6"/>
        <v>0.65506759571283191</v>
      </c>
      <c r="I33" s="6">
        <f t="shared" ref="I33:I44" si="7">B28*$I$25</f>
        <v>0.13843076434066112</v>
      </c>
      <c r="K33" s="1">
        <f t="shared" si="1"/>
        <v>61.666499229488167</v>
      </c>
      <c r="L33" s="4">
        <f t="shared" si="4"/>
        <v>68.505548132969125</v>
      </c>
      <c r="M33" s="4"/>
    </row>
    <row r="34" spans="1:13" x14ac:dyDescent="0.7">
      <c r="A34" s="1">
        <v>7</v>
      </c>
      <c r="B34" s="5">
        <v>0.69600327642607684</v>
      </c>
      <c r="D34" s="6">
        <f t="shared" si="0"/>
        <v>2.31201407870283</v>
      </c>
      <c r="E34" s="6">
        <f t="shared" si="2"/>
        <v>39.349220156600005</v>
      </c>
      <c r="F34" s="6">
        <f t="shared" si="3"/>
        <v>3.8411783176860812</v>
      </c>
      <c r="G34" s="6">
        <f t="shared" si="5"/>
        <v>1.468761425365094</v>
      </c>
      <c r="H34" s="6">
        <f t="shared" si="6"/>
        <v>1.2102594145008374</v>
      </c>
      <c r="I34" s="6">
        <f t="shared" si="7"/>
        <v>0.65506759571283679</v>
      </c>
      <c r="K34" s="1">
        <f t="shared" si="1"/>
        <v>48.836500988567686</v>
      </c>
      <c r="L34" s="4">
        <f t="shared" si="4"/>
        <v>55.675549892048643</v>
      </c>
      <c r="M34" s="4"/>
    </row>
    <row r="35" spans="1:13" x14ac:dyDescent="0.7">
      <c r="A35" s="1">
        <v>8</v>
      </c>
      <c r="B35" s="5">
        <v>0.43021436541734154</v>
      </c>
      <c r="D35" s="6">
        <f t="shared" si="0"/>
        <v>1.4291048668802375</v>
      </c>
      <c r="E35" s="6">
        <f t="shared" si="2"/>
        <v>26.753305767847088</v>
      </c>
      <c r="F35" s="6">
        <f t="shared" si="3"/>
        <v>2.9147570486370431</v>
      </c>
      <c r="G35" s="6">
        <f t="shared" si="5"/>
        <v>1.2803927725620208</v>
      </c>
      <c r="H35" s="6">
        <f t="shared" si="6"/>
        <v>1.468761425365094</v>
      </c>
      <c r="I35" s="6">
        <f t="shared" si="7"/>
        <v>1.2102594145008465</v>
      </c>
      <c r="K35" s="1">
        <f t="shared" si="1"/>
        <v>35.056581295792334</v>
      </c>
      <c r="L35" s="4">
        <f t="shared" si="4"/>
        <v>41.895630199273292</v>
      </c>
      <c r="M35" s="4"/>
    </row>
    <row r="36" spans="1:13" x14ac:dyDescent="0.7">
      <c r="A36" s="1">
        <v>9</v>
      </c>
      <c r="B36" s="5">
        <v>0.25418240834459838</v>
      </c>
      <c r="D36" s="6">
        <f t="shared" si="0"/>
        <v>0.844354224406759</v>
      </c>
      <c r="E36" s="6">
        <f t="shared" si="2"/>
        <v>16.536784888185636</v>
      </c>
      <c r="F36" s="6">
        <f t="shared" si="3"/>
        <v>1.9817263531738623</v>
      </c>
      <c r="G36" s="6">
        <f t="shared" si="5"/>
        <v>0.97158568287900948</v>
      </c>
      <c r="H36" s="6">
        <f t="shared" si="6"/>
        <v>1.2803927725620208</v>
      </c>
      <c r="I36" s="6">
        <f t="shared" si="7"/>
        <v>1.4687614253651051</v>
      </c>
      <c r="K36" s="1">
        <f t="shared" si="1"/>
        <v>23.083605346572391</v>
      </c>
      <c r="L36" s="4">
        <f t="shared" si="4"/>
        <v>29.922654250053348</v>
      </c>
      <c r="M36" s="4"/>
    </row>
    <row r="37" spans="1:13" x14ac:dyDescent="0.7">
      <c r="A37" s="1">
        <v>10</v>
      </c>
      <c r="B37" s="5">
        <v>0.14237309934674619</v>
      </c>
      <c r="D37" s="6">
        <f t="shared" si="0"/>
        <v>0.47294117896756083</v>
      </c>
      <c r="E37" s="6">
        <f t="shared" si="2"/>
        <v>9.7703845967068013</v>
      </c>
      <c r="F37" s="6">
        <f t="shared" si="3"/>
        <v>1.2249470287544941</v>
      </c>
      <c r="G37" s="6">
        <f t="shared" si="5"/>
        <v>0.66057545105795079</v>
      </c>
      <c r="H37" s="6">
        <f t="shared" si="6"/>
        <v>0.97158568287900948</v>
      </c>
      <c r="I37" s="6">
        <f t="shared" si="7"/>
        <v>1.2803927725620303</v>
      </c>
      <c r="K37" s="1">
        <f t="shared" si="1"/>
        <v>14.380826710927849</v>
      </c>
      <c r="L37" s="4">
        <f t="shared" si="4"/>
        <v>21.219875614408807</v>
      </c>
      <c r="M37" s="4"/>
    </row>
    <row r="38" spans="1:13" x14ac:dyDescent="0.7">
      <c r="A38" s="1">
        <v>11</v>
      </c>
      <c r="B38" s="5">
        <v>7.5829150739027906E-2</v>
      </c>
      <c r="D38" s="6">
        <f t="shared" si="0"/>
        <v>0.25189258445011409</v>
      </c>
      <c r="E38" s="6">
        <f t="shared" si="2"/>
        <v>5.4726050709103573</v>
      </c>
      <c r="F38" s="6">
        <f t="shared" si="3"/>
        <v>0.72373219234865338</v>
      </c>
      <c r="G38" s="6">
        <f t="shared" si="5"/>
        <v>0.40831567625149595</v>
      </c>
      <c r="H38" s="6">
        <f t="shared" si="6"/>
        <v>0.66057545105795079</v>
      </c>
      <c r="I38" s="6">
        <f t="shared" si="7"/>
        <v>0.97158568287901681</v>
      </c>
      <c r="K38" s="1">
        <f t="shared" si="1"/>
        <v>8.4887066578975876</v>
      </c>
      <c r="L38" s="4">
        <f t="shared" si="4"/>
        <v>15.327755561378547</v>
      </c>
      <c r="M38" s="4"/>
    </row>
    <row r="39" spans="1:13" x14ac:dyDescent="0.7">
      <c r="A39" s="1">
        <v>12</v>
      </c>
      <c r="B39" s="5">
        <v>3.7140808525238198E-2</v>
      </c>
      <c r="D39" s="6">
        <f t="shared" si="0"/>
        <v>0.12337595973066824</v>
      </c>
      <c r="E39" s="6">
        <f t="shared" si="2"/>
        <v>2.91475704863704</v>
      </c>
      <c r="F39" s="6">
        <f t="shared" si="3"/>
        <v>0.40537815340076799</v>
      </c>
      <c r="G39" s="6">
        <f t="shared" si="5"/>
        <v>0.2412440641162166</v>
      </c>
      <c r="H39" s="6">
        <f t="shared" si="6"/>
        <v>0.40831567625149595</v>
      </c>
      <c r="I39" s="6">
        <f t="shared" si="7"/>
        <v>0.66057545105795568</v>
      </c>
      <c r="K39" s="1">
        <f t="shared" si="1"/>
        <v>4.7536463531941449</v>
      </c>
      <c r="L39" s="4">
        <f t="shared" si="4"/>
        <v>11.592695256675103</v>
      </c>
      <c r="M39" s="4"/>
    </row>
    <row r="40" spans="1:13" x14ac:dyDescent="0.7">
      <c r="A40" s="1">
        <v>13</v>
      </c>
      <c r="B40" s="5">
        <v>1.9344171106894893E-2</v>
      </c>
      <c r="D40" s="6">
        <f t="shared" si="0"/>
        <v>6.4258312359723041E-2</v>
      </c>
      <c r="E40" s="6">
        <f t="shared" si="2"/>
        <v>1.4276361054548783</v>
      </c>
      <c r="F40" s="6">
        <f t="shared" si="3"/>
        <v>0.21590792952867005</v>
      </c>
      <c r="G40" s="6">
        <f t="shared" si="5"/>
        <v>0.13512605113358866</v>
      </c>
      <c r="H40" s="6">
        <f t="shared" si="6"/>
        <v>0.2412440641162166</v>
      </c>
      <c r="I40" s="6">
        <f t="shared" si="7"/>
        <v>0.408315676251499</v>
      </c>
      <c r="K40" s="1">
        <f t="shared" si="1"/>
        <v>2.4924881388445757</v>
      </c>
      <c r="L40" s="4">
        <f t="shared" si="4"/>
        <v>9.3315370423255359</v>
      </c>
      <c r="M40" s="4"/>
    </row>
    <row r="41" spans="1:13" x14ac:dyDescent="0.7">
      <c r="A41" s="1">
        <v>14</v>
      </c>
      <c r="B41" s="5">
        <v>9.2852021313095615E-3</v>
      </c>
      <c r="D41" s="6">
        <f t="shared" si="0"/>
        <v>3.0843989932667102E-2</v>
      </c>
      <c r="E41" s="6">
        <f t="shared" si="2"/>
        <v>0.74356047159108229</v>
      </c>
      <c r="F41" s="6">
        <f t="shared" si="3"/>
        <v>0.10575082262628747</v>
      </c>
      <c r="G41" s="6">
        <f t="shared" si="5"/>
        <v>7.1969309842889656E-2</v>
      </c>
      <c r="H41" s="6">
        <f t="shared" si="6"/>
        <v>0.13512605113358866</v>
      </c>
      <c r="I41" s="6">
        <f t="shared" si="7"/>
        <v>0.2412440641162184</v>
      </c>
      <c r="K41" s="1">
        <f t="shared" si="1"/>
        <v>1.3284947092427335</v>
      </c>
      <c r="L41" s="4">
        <f t="shared" si="4"/>
        <v>8.1675436127236924</v>
      </c>
      <c r="M41" s="4"/>
    </row>
    <row r="42" spans="1:13" x14ac:dyDescent="0.7">
      <c r="A42" s="1">
        <v>15</v>
      </c>
      <c r="B42" s="5">
        <v>3.8688342213789896E-3</v>
      </c>
      <c r="D42" s="6">
        <f t="shared" si="0"/>
        <v>1.2851662471944645E-2</v>
      </c>
      <c r="E42" s="6">
        <f t="shared" si="2"/>
        <v>0.35690902636372002</v>
      </c>
      <c r="F42" s="6">
        <f t="shared" si="3"/>
        <v>5.5078553451191392E-2</v>
      </c>
      <c r="G42" s="6">
        <f t="shared" si="5"/>
        <v>3.5250274208762318E-2</v>
      </c>
      <c r="H42" s="6">
        <f t="shared" si="6"/>
        <v>7.1969309842889656E-2</v>
      </c>
      <c r="I42" s="6">
        <f t="shared" si="7"/>
        <v>0.13512605113358966</v>
      </c>
      <c r="K42" s="1">
        <f t="shared" si="1"/>
        <v>0.66718487747209765</v>
      </c>
      <c r="L42" s="4">
        <f t="shared" si="4"/>
        <v>7.5062337809530568</v>
      </c>
      <c r="M42" s="4"/>
    </row>
    <row r="43" spans="1:13" x14ac:dyDescent="0.7">
      <c r="A43" s="1">
        <v>16</v>
      </c>
      <c r="B43" s="5">
        <v>1.547533688551596E-3</v>
      </c>
      <c r="D43" s="6">
        <f t="shared" si="0"/>
        <v>5.1406649887778579E-3</v>
      </c>
      <c r="E43" s="6">
        <f t="shared" si="2"/>
        <v>0.14871209431821689</v>
      </c>
      <c r="F43" s="6">
        <f t="shared" si="3"/>
        <v>2.6437705656571903E-2</v>
      </c>
      <c r="G43" s="6">
        <f t="shared" si="5"/>
        <v>1.8359517817063704E-2</v>
      </c>
      <c r="H43" s="6">
        <f t="shared" si="6"/>
        <v>3.5250274208762318E-2</v>
      </c>
      <c r="I43" s="6">
        <f t="shared" si="7"/>
        <v>7.1969309842890197E-2</v>
      </c>
      <c r="K43" s="1">
        <f t="shared" si="1"/>
        <v>0.30586956683228289</v>
      </c>
      <c r="L43" s="4">
        <f t="shared" si="4"/>
        <v>7.1449184703132422</v>
      </c>
      <c r="M43" s="4"/>
    </row>
    <row r="44" spans="1:13" x14ac:dyDescent="0.7">
      <c r="A44" s="1">
        <v>17</v>
      </c>
      <c r="B44" s="5">
        <v>0</v>
      </c>
      <c r="D44" s="6">
        <f t="shared" si="0"/>
        <v>0</v>
      </c>
      <c r="E44" s="6">
        <f t="shared" si="2"/>
        <v>5.9484837727286764E-2</v>
      </c>
      <c r="F44" s="6">
        <f t="shared" si="3"/>
        <v>1.1015710690238309E-2</v>
      </c>
      <c r="G44" s="6">
        <f t="shared" si="5"/>
        <v>8.8125685521905917E-3</v>
      </c>
      <c r="H44" s="6">
        <f t="shared" si="6"/>
        <v>1.8359517817063704E-2</v>
      </c>
      <c r="I44" s="6">
        <f t="shared" si="7"/>
        <v>3.5250274208762582E-2</v>
      </c>
      <c r="K44" s="1">
        <f t="shared" si="1"/>
        <v>0.13292290899554193</v>
      </c>
      <c r="L44" s="4">
        <f t="shared" si="4"/>
        <v>6.9719718124765011</v>
      </c>
      <c r="M44" s="4"/>
    </row>
  </sheetData>
  <mergeCells count="1">
    <mergeCell ref="B7:L7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25"/>
  <sheetViews>
    <sheetView tabSelected="1" workbookViewId="0">
      <selection activeCell="A7" sqref="A7"/>
    </sheetView>
  </sheetViews>
  <sheetFormatPr defaultColWidth="9" defaultRowHeight="21" x14ac:dyDescent="0.6"/>
  <cols>
    <col min="1" max="2" width="13.109375" style="46" customWidth="1"/>
    <col min="3" max="3" width="4.33203125" style="46" customWidth="1"/>
    <col min="4" max="6" width="9" style="46"/>
    <col min="7" max="7" width="3.21875" style="46" customWidth="1"/>
    <col min="8" max="8" width="9.109375" style="46" bestFit="1" customWidth="1"/>
    <col min="9" max="9" width="10.109375" style="46" bestFit="1" customWidth="1"/>
    <col min="10" max="16384" width="9" style="46"/>
  </cols>
  <sheetData>
    <row r="1" spans="1:12" x14ac:dyDescent="0.6">
      <c r="A1" s="54" t="s">
        <v>65</v>
      </c>
    </row>
    <row r="2" spans="1:12" x14ac:dyDescent="0.6">
      <c r="A2" s="65" t="s">
        <v>68</v>
      </c>
      <c r="B2" s="65"/>
      <c r="H2" s="58" t="s">
        <v>69</v>
      </c>
      <c r="I2" s="58" t="s">
        <v>70</v>
      </c>
      <c r="K2" s="65" t="s">
        <v>71</v>
      </c>
      <c r="L2" s="65"/>
    </row>
    <row r="3" spans="1:12" x14ac:dyDescent="0.6">
      <c r="A3" s="55" t="s">
        <v>13</v>
      </c>
      <c r="B3" s="55" t="s">
        <v>14</v>
      </c>
      <c r="H3" s="55" t="s">
        <v>66</v>
      </c>
      <c r="I3" s="55" t="s">
        <v>67</v>
      </c>
      <c r="J3" s="55"/>
      <c r="K3" s="55" t="s">
        <v>66</v>
      </c>
      <c r="L3" s="55" t="s">
        <v>67</v>
      </c>
    </row>
    <row r="4" spans="1:12" ht="24.6" x14ac:dyDescent="0.7">
      <c r="A4" s="48">
        <v>0</v>
      </c>
      <c r="B4" s="49">
        <v>0</v>
      </c>
      <c r="C4" s="47"/>
      <c r="D4" s="55" t="s">
        <v>15</v>
      </c>
      <c r="E4" s="57">
        <v>4</v>
      </c>
      <c r="F4" s="11" t="s">
        <v>55</v>
      </c>
      <c r="G4" s="11"/>
      <c r="H4" s="48">
        <f t="shared" ref="H4:H25" si="0">A4*$E$4</f>
        <v>0</v>
      </c>
      <c r="I4" s="49">
        <f t="shared" ref="I4:I25" si="1">B4*$E$5</f>
        <v>0</v>
      </c>
      <c r="J4" s="49"/>
      <c r="K4" s="46">
        <v>0</v>
      </c>
      <c r="L4" s="63">
        <v>0</v>
      </c>
    </row>
    <row r="5" spans="1:12" ht="28.2" x14ac:dyDescent="0.7">
      <c r="A5" s="48">
        <f>A4+0.2</f>
        <v>0.2</v>
      </c>
      <c r="B5" s="49">
        <v>3.5999999999999997E-2</v>
      </c>
      <c r="D5" s="55" t="s">
        <v>16</v>
      </c>
      <c r="E5" s="57">
        <v>1.5475336885515889</v>
      </c>
      <c r="F5" s="11" t="s">
        <v>37</v>
      </c>
      <c r="G5" s="11"/>
      <c r="H5" s="48">
        <f t="shared" si="0"/>
        <v>0.8</v>
      </c>
      <c r="I5" s="49">
        <f t="shared" si="1"/>
        <v>5.5711212787857199E-2</v>
      </c>
      <c r="J5" s="49"/>
      <c r="K5" s="56">
        <f t="shared" ref="K5:K21" si="2">K4+$E$6</f>
        <v>1</v>
      </c>
      <c r="L5" s="63">
        <f>((K5-H5)/((H6-H5)/(I6-I5)))+I5</f>
        <v>0.14585505014598724</v>
      </c>
    </row>
    <row r="6" spans="1:12" ht="24.6" x14ac:dyDescent="0.7">
      <c r="A6" s="48">
        <f>A5+0.2</f>
        <v>0.4</v>
      </c>
      <c r="B6" s="49">
        <v>0.26900000000000002</v>
      </c>
      <c r="D6" s="55" t="s">
        <v>17</v>
      </c>
      <c r="E6" s="57">
        <v>1</v>
      </c>
      <c r="F6" s="11" t="s">
        <v>55</v>
      </c>
      <c r="G6" s="11"/>
      <c r="H6" s="48">
        <f t="shared" si="0"/>
        <v>1.6</v>
      </c>
      <c r="I6" s="49">
        <f t="shared" si="1"/>
        <v>0.41628656222037747</v>
      </c>
      <c r="J6" s="49"/>
      <c r="K6" s="56">
        <f t="shared" si="2"/>
        <v>2</v>
      </c>
      <c r="L6" s="63">
        <f>((K6-H6)/((H7-H6)/(I7-I6)))+I6</f>
        <v>0.69020002509400857</v>
      </c>
    </row>
    <row r="7" spans="1:12" x14ac:dyDescent="0.6">
      <c r="A7" s="48">
        <f t="shared" ref="A6:A25" si="3">A6+0.2</f>
        <v>0.60000000000000009</v>
      </c>
      <c r="B7" s="49">
        <v>0.623</v>
      </c>
      <c r="H7" s="48">
        <f t="shared" si="0"/>
        <v>2.4000000000000004</v>
      </c>
      <c r="I7" s="49">
        <f t="shared" si="1"/>
        <v>0.96411348796763985</v>
      </c>
      <c r="J7" s="49"/>
      <c r="K7" s="56">
        <f t="shared" si="2"/>
        <v>3</v>
      </c>
      <c r="L7" s="63">
        <f>((K7-H7)/((H8-H7)/(I8-I7)))+I7</f>
        <v>1.2751677593665092</v>
      </c>
    </row>
    <row r="8" spans="1:12" x14ac:dyDescent="0.6">
      <c r="A8" s="48">
        <f t="shared" si="3"/>
        <v>0.8</v>
      </c>
      <c r="B8" s="49">
        <v>0.89100000000000001</v>
      </c>
      <c r="H8" s="48">
        <f t="shared" si="0"/>
        <v>3.2</v>
      </c>
      <c r="I8" s="49">
        <f t="shared" si="1"/>
        <v>1.3788525164994658</v>
      </c>
      <c r="J8" s="49"/>
      <c r="K8" s="56">
        <f t="shared" si="2"/>
        <v>4</v>
      </c>
      <c r="L8" s="63">
        <f>((K8-H8)/((H9-H8)/(I9-I8)))+I8</f>
        <v>1.5475336885515889</v>
      </c>
    </row>
    <row r="9" spans="1:12" x14ac:dyDescent="0.6">
      <c r="A9" s="48">
        <f t="shared" si="3"/>
        <v>1</v>
      </c>
      <c r="B9" s="49">
        <v>1</v>
      </c>
      <c r="H9" s="48">
        <f t="shared" si="0"/>
        <v>4</v>
      </c>
      <c r="I9" s="49">
        <f t="shared" si="1"/>
        <v>1.5475336885515889</v>
      </c>
      <c r="J9" s="49"/>
      <c r="K9" s="56">
        <f t="shared" si="2"/>
        <v>5</v>
      </c>
      <c r="L9" s="63">
        <f>((K9-H10)/((H11-H10)/(I11-I10)))+I10</f>
        <v>1.3490624929948476</v>
      </c>
    </row>
    <row r="10" spans="1:12" x14ac:dyDescent="0.6">
      <c r="A10" s="48">
        <f t="shared" si="3"/>
        <v>1.2</v>
      </c>
      <c r="B10" s="49">
        <v>0.91200000000000003</v>
      </c>
      <c r="H10" s="48">
        <f t="shared" si="0"/>
        <v>4.8</v>
      </c>
      <c r="I10" s="49">
        <f t="shared" si="1"/>
        <v>1.411350723959049</v>
      </c>
      <c r="J10" s="49"/>
      <c r="K10" s="56">
        <f t="shared" si="2"/>
        <v>6</v>
      </c>
      <c r="L10" s="63">
        <f>((K10-H11)/((H12-H11)/(I12-I11)))+I11</f>
        <v>1.0236935349768759</v>
      </c>
    </row>
    <row r="11" spans="1:12" x14ac:dyDescent="0.6">
      <c r="A11" s="48">
        <f t="shared" si="3"/>
        <v>1.4</v>
      </c>
      <c r="B11" s="49">
        <v>0.751</v>
      </c>
      <c r="H11" s="48">
        <f t="shared" si="0"/>
        <v>5.6</v>
      </c>
      <c r="I11" s="49">
        <f t="shared" si="1"/>
        <v>1.1621978001022433</v>
      </c>
      <c r="J11" s="49"/>
      <c r="K11" s="56">
        <f t="shared" si="2"/>
        <v>7</v>
      </c>
      <c r="L11" s="63">
        <f>((K11-H12)/((H13-H12)/(I13-I12)))+I12</f>
        <v>0.69600327642607684</v>
      </c>
    </row>
    <row r="12" spans="1:12" x14ac:dyDescent="0.6">
      <c r="A12" s="48">
        <f t="shared" si="3"/>
        <v>1.5999999999999999</v>
      </c>
      <c r="B12" s="49">
        <v>0.57199999999999995</v>
      </c>
      <c r="H12" s="48">
        <f t="shared" si="0"/>
        <v>6.3999999999999995</v>
      </c>
      <c r="I12" s="49">
        <f t="shared" si="1"/>
        <v>0.88518926985150881</v>
      </c>
      <c r="J12" s="49"/>
      <c r="K12" s="56">
        <f t="shared" si="2"/>
        <v>8</v>
      </c>
      <c r="L12" s="63">
        <f>((K12-H13)/((H14-H13)/(I14-I13)))+I13</f>
        <v>0.43021436541734154</v>
      </c>
    </row>
    <row r="13" spans="1:12" x14ac:dyDescent="0.6">
      <c r="A13" s="48">
        <f t="shared" si="3"/>
        <v>1.7999999999999998</v>
      </c>
      <c r="B13" s="49">
        <v>0.40899999999999997</v>
      </c>
      <c r="H13" s="48">
        <f t="shared" si="0"/>
        <v>7.1999999999999993</v>
      </c>
      <c r="I13" s="49">
        <f t="shared" si="1"/>
        <v>0.63294127861759986</v>
      </c>
      <c r="J13" s="49"/>
      <c r="K13" s="56">
        <f t="shared" si="2"/>
        <v>9</v>
      </c>
      <c r="L13" s="63">
        <f>((K13-H15)/((H16-H15)/(I16-I15)))+I15</f>
        <v>0.25418240834459838</v>
      </c>
    </row>
    <row r="14" spans="1:12" x14ac:dyDescent="0.6">
      <c r="A14" s="48">
        <f t="shared" si="3"/>
        <v>1.9999999999999998</v>
      </c>
      <c r="B14" s="49">
        <v>0.27800000000000002</v>
      </c>
      <c r="H14" s="48">
        <f t="shared" si="0"/>
        <v>7.9999999999999991</v>
      </c>
      <c r="I14" s="49">
        <f t="shared" si="1"/>
        <v>0.43021436541734176</v>
      </c>
      <c r="J14" s="49"/>
      <c r="K14" s="56">
        <f t="shared" si="2"/>
        <v>10</v>
      </c>
      <c r="L14" s="63">
        <f>((K14-H16)/((H17-H16)/(I17-I16)))+I16</f>
        <v>0.14237309934674619</v>
      </c>
    </row>
    <row r="15" spans="1:12" x14ac:dyDescent="0.6">
      <c r="A15" s="48">
        <f t="shared" si="3"/>
        <v>2.1999999999999997</v>
      </c>
      <c r="B15" s="49">
        <v>0.18099999999999999</v>
      </c>
      <c r="H15" s="48">
        <f t="shared" si="0"/>
        <v>8.7999999999999989</v>
      </c>
      <c r="I15" s="49">
        <f t="shared" si="1"/>
        <v>0.2801035976278376</v>
      </c>
      <c r="J15" s="49"/>
      <c r="K15" s="56">
        <f t="shared" si="2"/>
        <v>11</v>
      </c>
      <c r="L15" s="63">
        <f>((K15-H17)/((H18-H17)/(I18-I17)))+I17</f>
        <v>7.5829150739027906E-2</v>
      </c>
    </row>
    <row r="16" spans="1:12" x14ac:dyDescent="0.6">
      <c r="A16" s="48">
        <f t="shared" si="3"/>
        <v>2.4</v>
      </c>
      <c r="B16" s="49">
        <v>0.114</v>
      </c>
      <c r="H16" s="48">
        <f t="shared" si="0"/>
        <v>9.6</v>
      </c>
      <c r="I16" s="49">
        <f t="shared" si="1"/>
        <v>0.17641884049488113</v>
      </c>
      <c r="J16" s="49"/>
      <c r="K16" s="56">
        <f t="shared" si="2"/>
        <v>12</v>
      </c>
      <c r="L16" s="63">
        <f>((K16-H18)/((H19-H18)/(I19-I18)))+I18</f>
        <v>3.7140808525238198E-2</v>
      </c>
    </row>
    <row r="17" spans="1:12" x14ac:dyDescent="0.6">
      <c r="A17" s="48">
        <f t="shared" si="3"/>
        <v>2.6</v>
      </c>
      <c r="B17" s="49">
        <v>7.0000000000000007E-2</v>
      </c>
      <c r="H17" s="48">
        <f t="shared" si="0"/>
        <v>10.4</v>
      </c>
      <c r="I17" s="49">
        <f t="shared" si="1"/>
        <v>0.10832735819861124</v>
      </c>
      <c r="J17" s="49"/>
      <c r="K17" s="56">
        <f t="shared" si="2"/>
        <v>13</v>
      </c>
      <c r="L17" s="63">
        <f>((K17-H20)/((H21-H20)/(I21-I20)))+I20</f>
        <v>1.9344171106894893E-2</v>
      </c>
    </row>
    <row r="18" spans="1:12" x14ac:dyDescent="0.6">
      <c r="A18" s="48">
        <f t="shared" si="3"/>
        <v>2.8000000000000003</v>
      </c>
      <c r="B18" s="49">
        <v>4.2000000000000003E-2</v>
      </c>
      <c r="H18" s="48">
        <f t="shared" si="0"/>
        <v>11.200000000000001</v>
      </c>
      <c r="I18" s="49">
        <f t="shared" si="1"/>
        <v>6.4996414919166731E-2</v>
      </c>
      <c r="J18" s="49"/>
      <c r="K18" s="56">
        <f t="shared" si="2"/>
        <v>14</v>
      </c>
      <c r="L18" s="63">
        <f>((K18-H21)/((H22-H21)/(I22-I21)))+I21</f>
        <v>9.2852021313095615E-3</v>
      </c>
    </row>
    <row r="19" spans="1:12" x14ac:dyDescent="0.6">
      <c r="A19" s="48">
        <f t="shared" si="3"/>
        <v>3.0000000000000004</v>
      </c>
      <c r="B19" s="49">
        <v>2.4E-2</v>
      </c>
      <c r="H19" s="48">
        <f t="shared" si="0"/>
        <v>12.000000000000002</v>
      </c>
      <c r="I19" s="49">
        <f t="shared" si="1"/>
        <v>3.7140808525238135E-2</v>
      </c>
      <c r="J19" s="49"/>
      <c r="K19" s="56">
        <f t="shared" si="2"/>
        <v>15</v>
      </c>
      <c r="L19" s="63">
        <f>((K19-H22)/((H23-H22)/(I23-I22)))+I22</f>
        <v>3.8688342213789896E-3</v>
      </c>
    </row>
    <row r="20" spans="1:12" x14ac:dyDescent="0.6">
      <c r="A20" s="48">
        <f t="shared" si="3"/>
        <v>3.2000000000000006</v>
      </c>
      <c r="B20" s="49">
        <v>1.4E-2</v>
      </c>
      <c r="H20" s="48">
        <f t="shared" si="0"/>
        <v>12.800000000000002</v>
      </c>
      <c r="I20" s="49">
        <f t="shared" si="1"/>
        <v>2.1665471639722246E-2</v>
      </c>
      <c r="J20" s="49"/>
      <c r="K20" s="56">
        <f t="shared" si="2"/>
        <v>16</v>
      </c>
      <c r="L20" s="63">
        <f>((K20-H23)/((H24-H23)/(I24-I23)))+I23</f>
        <v>1.547533688551596E-3</v>
      </c>
    </row>
    <row r="21" spans="1:12" x14ac:dyDescent="0.6">
      <c r="A21" s="48">
        <f t="shared" si="3"/>
        <v>3.4000000000000008</v>
      </c>
      <c r="B21" s="49">
        <v>8.0000000000000002E-3</v>
      </c>
      <c r="H21" s="48">
        <f t="shared" si="0"/>
        <v>13.600000000000003</v>
      </c>
      <c r="I21" s="49">
        <f t="shared" si="1"/>
        <v>1.2380269508412712E-2</v>
      </c>
      <c r="J21" s="49"/>
      <c r="K21" s="56">
        <f t="shared" si="2"/>
        <v>17</v>
      </c>
      <c r="L21" s="63">
        <v>0</v>
      </c>
    </row>
    <row r="22" spans="1:12" x14ac:dyDescent="0.6">
      <c r="A22" s="48">
        <f t="shared" si="3"/>
        <v>3.600000000000001</v>
      </c>
      <c r="B22" s="49">
        <v>4.0000000000000001E-3</v>
      </c>
      <c r="H22" s="48">
        <f t="shared" si="0"/>
        <v>14.400000000000004</v>
      </c>
      <c r="I22" s="49">
        <f t="shared" si="1"/>
        <v>6.1901347542063561E-3</v>
      </c>
      <c r="J22" s="49"/>
    </row>
    <row r="23" spans="1:12" x14ac:dyDescent="0.6">
      <c r="A23" s="48">
        <f t="shared" si="3"/>
        <v>3.8000000000000012</v>
      </c>
      <c r="B23" s="49">
        <v>2E-3</v>
      </c>
      <c r="H23" s="48">
        <f t="shared" si="0"/>
        <v>15.200000000000005</v>
      </c>
      <c r="I23" s="49">
        <f t="shared" si="1"/>
        <v>3.0950673771031781E-3</v>
      </c>
      <c r="J23" s="49"/>
    </row>
    <row r="24" spans="1:12" x14ac:dyDescent="0.6">
      <c r="A24" s="48">
        <f t="shared" si="3"/>
        <v>4.0000000000000009</v>
      </c>
      <c r="B24" s="49">
        <v>1E-3</v>
      </c>
      <c r="H24" s="48">
        <f t="shared" si="0"/>
        <v>16.000000000000004</v>
      </c>
      <c r="I24" s="49">
        <f t="shared" si="1"/>
        <v>1.547533688551589E-3</v>
      </c>
      <c r="J24" s="49"/>
    </row>
    <row r="25" spans="1:12" x14ac:dyDescent="0.6">
      <c r="A25" s="48">
        <f t="shared" si="3"/>
        <v>4.2000000000000011</v>
      </c>
      <c r="B25" s="49">
        <v>0</v>
      </c>
      <c r="H25" s="48">
        <f t="shared" si="0"/>
        <v>16.800000000000004</v>
      </c>
      <c r="I25" s="49">
        <f t="shared" si="1"/>
        <v>0</v>
      </c>
      <c r="J25" s="49"/>
    </row>
  </sheetData>
  <mergeCells count="2">
    <mergeCell ref="A2:B2"/>
    <mergeCell ref="K2:L2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X59"/>
  <sheetViews>
    <sheetView showGridLines="0" topLeftCell="A47" workbookViewId="0">
      <selection activeCell="F53" sqref="F53:F58"/>
    </sheetView>
  </sheetViews>
  <sheetFormatPr defaultColWidth="9" defaultRowHeight="24.6" x14ac:dyDescent="0.7"/>
  <cols>
    <col min="1" max="2" width="9" style="1"/>
    <col min="3" max="3" width="9.109375" style="1" bestFit="1" customWidth="1"/>
    <col min="4" max="4" width="13" style="1" customWidth="1"/>
    <col min="5" max="5" width="11" style="1" customWidth="1"/>
    <col min="6" max="16384" width="9" style="1"/>
  </cols>
  <sheetData>
    <row r="1" spans="1:1" x14ac:dyDescent="0.7">
      <c r="A1" s="2" t="s">
        <v>72</v>
      </c>
    </row>
    <row r="23" spans="1:24" ht="25.2" thickBot="1" x14ac:dyDescent="0.75"/>
    <row r="24" spans="1:24" ht="25.2" thickBot="1" x14ac:dyDescent="0.75">
      <c r="E24" s="1" t="s">
        <v>76</v>
      </c>
      <c r="H24" s="59">
        <v>154.6</v>
      </c>
    </row>
    <row r="26" spans="1:24" x14ac:dyDescent="0.7">
      <c r="A26" s="2" t="s">
        <v>73</v>
      </c>
    </row>
    <row r="30" spans="1:24" x14ac:dyDescent="0.7">
      <c r="R30" s="12"/>
      <c r="S30" s="14"/>
      <c r="T30" s="13"/>
      <c r="U30" s="12"/>
      <c r="V30" s="12"/>
      <c r="W30" s="12"/>
      <c r="X30" s="12"/>
    </row>
    <row r="31" spans="1:24" x14ac:dyDescent="0.7">
      <c r="R31" s="12"/>
      <c r="S31" s="14"/>
      <c r="T31" s="15"/>
      <c r="U31" s="12"/>
      <c r="V31" s="12"/>
      <c r="W31" s="12"/>
      <c r="X31" s="12"/>
    </row>
    <row r="32" spans="1:24" x14ac:dyDescent="0.7">
      <c r="R32" s="12"/>
      <c r="S32" s="14"/>
      <c r="T32" s="13"/>
      <c r="U32" s="12"/>
      <c r="V32" s="12"/>
      <c r="W32" s="12"/>
      <c r="X32" s="12"/>
    </row>
    <row r="33" spans="1:22" x14ac:dyDescent="0.7">
      <c r="R33" s="20"/>
      <c r="S33" s="20"/>
      <c r="T33" s="20"/>
      <c r="U33" s="12"/>
    </row>
    <row r="34" spans="1:22" x14ac:dyDescent="0.7">
      <c r="R34" s="20"/>
      <c r="S34" s="20"/>
      <c r="T34" s="20"/>
      <c r="U34" s="12"/>
    </row>
    <row r="35" spans="1:22" x14ac:dyDescent="0.7">
      <c r="R35" s="25"/>
      <c r="S35" s="26"/>
      <c r="T35" s="27"/>
      <c r="U35" s="12"/>
    </row>
    <row r="36" spans="1:22" x14ac:dyDescent="0.7">
      <c r="R36" s="25"/>
      <c r="S36" s="29"/>
      <c r="T36" s="27"/>
      <c r="U36" s="12"/>
    </row>
    <row r="37" spans="1:22" x14ac:dyDescent="0.7">
      <c r="R37" s="20"/>
      <c r="S37" s="20"/>
      <c r="T37" s="20"/>
      <c r="U37" s="12"/>
    </row>
    <row r="38" spans="1:22" x14ac:dyDescent="0.7">
      <c r="R38" s="20"/>
      <c r="S38" s="20"/>
      <c r="T38" s="20"/>
      <c r="U38" s="12"/>
    </row>
    <row r="39" spans="1:22" x14ac:dyDescent="0.7">
      <c r="R39" s="20"/>
      <c r="S39" s="20"/>
      <c r="T39" s="20"/>
      <c r="U39" s="12"/>
    </row>
    <row r="40" spans="1:22" x14ac:dyDescent="0.7">
      <c r="B40" s="60" t="s">
        <v>43</v>
      </c>
      <c r="C40" s="22">
        <v>1</v>
      </c>
      <c r="D40" s="22">
        <v>2</v>
      </c>
      <c r="E40" s="22">
        <v>3</v>
      </c>
      <c r="F40" s="22">
        <v>4</v>
      </c>
      <c r="G40" s="22">
        <v>5</v>
      </c>
      <c r="H40" s="22">
        <v>6</v>
      </c>
      <c r="R40" s="20"/>
      <c r="S40" s="20"/>
      <c r="T40" s="20"/>
      <c r="U40" s="12"/>
    </row>
    <row r="41" spans="1:22" x14ac:dyDescent="0.7">
      <c r="B41" s="61" t="s">
        <v>5</v>
      </c>
      <c r="C41" s="62">
        <v>81</v>
      </c>
      <c r="D41" s="62">
        <v>88</v>
      </c>
      <c r="E41" s="62">
        <v>94</v>
      </c>
      <c r="F41" s="62">
        <v>96</v>
      </c>
      <c r="G41" s="62">
        <v>98</v>
      </c>
      <c r="H41" s="62">
        <v>100</v>
      </c>
      <c r="R41" s="20"/>
      <c r="S41" s="20"/>
      <c r="T41" s="20"/>
      <c r="U41" s="12"/>
    </row>
    <row r="42" spans="1:22" x14ac:dyDescent="0.7">
      <c r="R42" s="20"/>
      <c r="S42" s="20"/>
      <c r="T42" s="20"/>
      <c r="U42" s="12"/>
    </row>
    <row r="43" spans="1:22" x14ac:dyDescent="0.7">
      <c r="A43" s="2" t="s">
        <v>74</v>
      </c>
      <c r="R43" s="20"/>
      <c r="S43" s="20"/>
      <c r="T43" s="20"/>
      <c r="U43" s="12"/>
    </row>
    <row r="44" spans="1:22" ht="28.8" thickBot="1" x14ac:dyDescent="0.75">
      <c r="A44" s="10" t="s">
        <v>38</v>
      </c>
      <c r="R44" s="20"/>
      <c r="S44" s="20"/>
      <c r="T44" s="20"/>
      <c r="U44" s="20"/>
      <c r="V44" s="12"/>
    </row>
    <row r="45" spans="1:22" ht="25.2" thickBot="1" x14ac:dyDescent="0.75">
      <c r="A45" s="11" t="s">
        <v>39</v>
      </c>
      <c r="D45" s="40">
        <f>0.2159*H24-2.687</f>
        <v>30.691140000000001</v>
      </c>
      <c r="K45" s="36"/>
      <c r="L45" s="25"/>
      <c r="M45" s="37"/>
      <c r="N45" s="38"/>
      <c r="O45" s="39"/>
      <c r="P45" s="35"/>
      <c r="Q45" s="35"/>
      <c r="R45" s="20"/>
      <c r="S45" s="20"/>
      <c r="T45" s="20"/>
      <c r="U45" s="20"/>
      <c r="V45" s="12"/>
    </row>
    <row r="46" spans="1:22" x14ac:dyDescent="0.7">
      <c r="K46" s="36"/>
      <c r="L46" s="25"/>
      <c r="M46" s="37"/>
      <c r="N46" s="38"/>
      <c r="O46" s="39"/>
      <c r="P46" s="35"/>
      <c r="Q46" s="35"/>
      <c r="R46" s="20"/>
      <c r="S46" s="20"/>
      <c r="T46" s="20"/>
      <c r="U46" s="20"/>
      <c r="V46" s="12"/>
    </row>
    <row r="47" spans="1:22" ht="25.2" thickBot="1" x14ac:dyDescent="0.75">
      <c r="K47" s="36"/>
      <c r="L47" s="25"/>
      <c r="M47" s="37"/>
      <c r="N47" s="38"/>
      <c r="O47" s="39"/>
      <c r="P47" s="35"/>
      <c r="Q47" s="35"/>
      <c r="R47" s="20"/>
      <c r="S47" s="20"/>
      <c r="T47" s="20"/>
      <c r="U47" s="20"/>
      <c r="V47" s="12"/>
    </row>
    <row r="48" spans="1:22" ht="25.2" thickBot="1" x14ac:dyDescent="0.75">
      <c r="A48" s="12" t="s">
        <v>40</v>
      </c>
      <c r="B48" s="12"/>
      <c r="C48" s="12"/>
      <c r="D48" s="41">
        <f>H24</f>
        <v>154.6</v>
      </c>
      <c r="E48" s="12" t="s">
        <v>48</v>
      </c>
      <c r="F48" s="43">
        <f>D45</f>
        <v>30.691140000000001</v>
      </c>
      <c r="G48" s="12" t="s">
        <v>5</v>
      </c>
      <c r="K48" s="36"/>
      <c r="L48" s="25"/>
      <c r="M48" s="37"/>
      <c r="N48" s="38"/>
      <c r="O48" s="39"/>
      <c r="P48" s="35"/>
      <c r="Q48" s="35"/>
      <c r="R48" s="20"/>
      <c r="S48" s="20"/>
      <c r="T48" s="20"/>
      <c r="U48" s="20"/>
      <c r="V48" s="12"/>
    </row>
    <row r="49" spans="1:22" ht="25.2" thickBot="1" x14ac:dyDescent="0.75">
      <c r="A49" s="12"/>
      <c r="B49" s="12" t="s">
        <v>42</v>
      </c>
      <c r="C49" s="12"/>
      <c r="D49" s="42">
        <f>(D48*F48)/100</f>
        <v>47.448502439999999</v>
      </c>
      <c r="E49" s="12" t="s">
        <v>48</v>
      </c>
      <c r="F49" s="44">
        <v>100</v>
      </c>
      <c r="G49" s="12" t="s">
        <v>5</v>
      </c>
      <c r="K49" s="36"/>
      <c r="L49" s="25"/>
      <c r="M49" s="37"/>
      <c r="N49" s="38"/>
      <c r="O49" s="39"/>
      <c r="P49" s="35"/>
      <c r="Q49" s="35"/>
      <c r="R49" s="20"/>
      <c r="S49" s="20"/>
      <c r="T49" s="20"/>
      <c r="U49" s="20"/>
      <c r="V49" s="12"/>
    </row>
    <row r="50" spans="1:22" x14ac:dyDescent="0.7">
      <c r="B50" s="12"/>
      <c r="C50" s="12"/>
      <c r="D50" s="12"/>
      <c r="E50" s="12"/>
      <c r="F50" s="12"/>
      <c r="G50" s="13"/>
      <c r="H50" s="12"/>
    </row>
    <row r="51" spans="1:22" x14ac:dyDescent="0.7">
      <c r="B51" s="66" t="s">
        <v>43</v>
      </c>
      <c r="C51" s="16" t="s">
        <v>44</v>
      </c>
      <c r="D51" s="17"/>
      <c r="E51" s="30" t="s">
        <v>45</v>
      </c>
      <c r="F51" s="66" t="s">
        <v>46</v>
      </c>
      <c r="G51" s="18"/>
      <c r="H51" s="19"/>
    </row>
    <row r="52" spans="1:22" x14ac:dyDescent="0.7">
      <c r="B52" s="67"/>
      <c r="C52" s="16" t="s">
        <v>41</v>
      </c>
      <c r="D52" s="21" t="s">
        <v>47</v>
      </c>
      <c r="E52" s="31"/>
      <c r="F52" s="67"/>
      <c r="G52" s="18"/>
      <c r="H52" s="20"/>
    </row>
    <row r="53" spans="1:22" x14ac:dyDescent="0.7">
      <c r="B53" s="22">
        <v>1</v>
      </c>
      <c r="C53" s="45">
        <v>81</v>
      </c>
      <c r="D53" s="23">
        <f>$D$49*C53/100</f>
        <v>38.433286976399998</v>
      </c>
      <c r="E53" s="32">
        <f>D53</f>
        <v>38.433286976399998</v>
      </c>
      <c r="F53" s="33">
        <f>E54</f>
        <v>3.3213951708000025</v>
      </c>
      <c r="G53" s="24"/>
      <c r="H53" s="12"/>
    </row>
    <row r="54" spans="1:22" x14ac:dyDescent="0.7">
      <c r="B54" s="22">
        <v>2</v>
      </c>
      <c r="C54" s="45">
        <v>88</v>
      </c>
      <c r="D54" s="23">
        <f t="shared" ref="D53:D58" si="0">$D$49*C54/100</f>
        <v>41.7546821472</v>
      </c>
      <c r="E54" s="34">
        <f t="shared" ref="E54:E58" si="1">D54-D53</f>
        <v>3.3213951708000025</v>
      </c>
      <c r="F54" s="33">
        <f>E53</f>
        <v>38.433286976399998</v>
      </c>
      <c r="G54" s="28"/>
      <c r="H54" s="12"/>
    </row>
    <row r="55" spans="1:22" x14ac:dyDescent="0.7">
      <c r="B55" s="22">
        <v>3</v>
      </c>
      <c r="C55" s="45">
        <v>94</v>
      </c>
      <c r="D55" s="23">
        <f t="shared" si="0"/>
        <v>44.6015922936</v>
      </c>
      <c r="E55" s="34">
        <f t="shared" si="1"/>
        <v>2.8469101463999991</v>
      </c>
      <c r="F55" s="33">
        <f>E55</f>
        <v>2.8469101463999991</v>
      </c>
      <c r="G55" s="28"/>
      <c r="H55" s="20"/>
    </row>
    <row r="56" spans="1:22" x14ac:dyDescent="0.7">
      <c r="B56" s="22">
        <v>4</v>
      </c>
      <c r="C56" s="45">
        <v>96</v>
      </c>
      <c r="D56" s="23">
        <f t="shared" si="0"/>
        <v>45.550562342399999</v>
      </c>
      <c r="E56" s="34">
        <f t="shared" si="1"/>
        <v>0.94897004879999969</v>
      </c>
      <c r="F56" s="33">
        <f>E56</f>
        <v>0.94897004879999969</v>
      </c>
      <c r="G56" s="28"/>
      <c r="H56" s="20"/>
    </row>
    <row r="57" spans="1:22" x14ac:dyDescent="0.7">
      <c r="B57" s="22">
        <v>5</v>
      </c>
      <c r="C57" s="45">
        <v>98</v>
      </c>
      <c r="D57" s="23">
        <f t="shared" si="0"/>
        <v>46.499532391199999</v>
      </c>
      <c r="E57" s="34">
        <f t="shared" si="1"/>
        <v>0.94897004879999969</v>
      </c>
      <c r="F57" s="33">
        <f>E57</f>
        <v>0.94897004879999969</v>
      </c>
      <c r="G57" s="28"/>
      <c r="H57" s="20"/>
    </row>
    <row r="58" spans="1:22" x14ac:dyDescent="0.7">
      <c r="B58" s="22">
        <v>6</v>
      </c>
      <c r="C58" s="45">
        <v>100</v>
      </c>
      <c r="D58" s="23">
        <f t="shared" si="0"/>
        <v>47.448502439999999</v>
      </c>
      <c r="E58" s="34">
        <f t="shared" si="1"/>
        <v>0.94897004879999969</v>
      </c>
      <c r="F58" s="33">
        <f>E58</f>
        <v>0.94897004879999969</v>
      </c>
      <c r="G58" s="28"/>
      <c r="H58" s="20"/>
    </row>
    <row r="59" spans="1:22" x14ac:dyDescent="0.7">
      <c r="B59" s="36"/>
      <c r="C59" s="25"/>
      <c r="D59" s="37"/>
      <c r="E59" s="38"/>
      <c r="F59" s="39"/>
      <c r="G59" s="35"/>
      <c r="H59" s="35"/>
    </row>
  </sheetData>
  <mergeCells count="2">
    <mergeCell ref="B51:B52"/>
    <mergeCell ref="F51:F52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Rational</vt:lpstr>
      <vt:lpstr>UH</vt:lpstr>
      <vt:lpstr>Dimensionless</vt:lpstr>
      <vt:lpstr>ExcessRF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Sommanas Prakthong</cp:lastModifiedBy>
  <dcterms:created xsi:type="dcterms:W3CDTF">2022-01-06T03:39:54Z</dcterms:created>
  <dcterms:modified xsi:type="dcterms:W3CDTF">2022-02-07T07:41:29Z</dcterms:modified>
</cp:coreProperties>
</file>